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owner\Desktop\2019.12.20新\"/>
    </mc:Choice>
  </mc:AlternateContent>
  <xr:revisionPtr revIDLastSave="0" documentId="13_ncr:1_{6F062C95-870F-47D8-8F6D-68D2084398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青県中書式25（経費算出基準）" sheetId="1" r:id="rId1"/>
  </sheets>
  <externalReferences>
    <externalReference r:id="rId2"/>
  </externalReferences>
  <definedNames>
    <definedName name="_xlnm.Print_Area" localSheetId="0">'青県中書式25（経費算出基準）'!$A$1:$R$71</definedName>
    <definedName name="施設名">[1]多施設との差異!$A$2:$A$9</definedName>
    <definedName name="試験の種類" localSheetId="0">#REF!</definedName>
    <definedName name="試験の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K14" i="1"/>
  <c r="M14" i="1"/>
  <c r="M16" i="1" s="1"/>
  <c r="M17" i="1" s="1"/>
  <c r="N14" i="1"/>
  <c r="O14" i="1"/>
  <c r="Q14" i="1"/>
  <c r="E16" i="1"/>
  <c r="F16" i="1"/>
  <c r="G16" i="1"/>
  <c r="H16" i="1"/>
  <c r="I16" i="1"/>
  <c r="K16" i="1"/>
  <c r="N16" i="1"/>
  <c r="O16" i="1"/>
  <c r="Q16" i="1"/>
  <c r="E17" i="1"/>
  <c r="F17" i="1"/>
  <c r="G17" i="1"/>
  <c r="H17" i="1"/>
  <c r="I17" i="1"/>
  <c r="K17" i="1"/>
  <c r="N17" i="1"/>
  <c r="O17" i="1"/>
  <c r="Q17" i="1"/>
  <c r="E18" i="1"/>
  <c r="E42" i="1" s="1"/>
  <c r="F18" i="1"/>
  <c r="G18" i="1"/>
  <c r="H18" i="1"/>
  <c r="I18" i="1"/>
  <c r="K18" i="1"/>
  <c r="N18" i="1"/>
  <c r="O18" i="1"/>
  <c r="Q18" i="1"/>
  <c r="E19" i="1"/>
  <c r="E43" i="1" s="1"/>
  <c r="F19" i="1"/>
  <c r="G19" i="1"/>
  <c r="H19" i="1"/>
  <c r="I19" i="1"/>
  <c r="K19" i="1"/>
  <c r="N19" i="1"/>
  <c r="O19" i="1"/>
  <c r="Q19" i="1"/>
  <c r="E20" i="1"/>
  <c r="E44" i="1" s="1"/>
  <c r="F20" i="1"/>
  <c r="G20" i="1"/>
  <c r="H20" i="1"/>
  <c r="I20" i="1"/>
  <c r="K20" i="1"/>
  <c r="N20" i="1"/>
  <c r="O20" i="1"/>
  <c r="Q20" i="1"/>
  <c r="E21" i="1"/>
  <c r="F21" i="1"/>
  <c r="G21" i="1"/>
  <c r="H21" i="1"/>
  <c r="I21" i="1"/>
  <c r="K21" i="1"/>
  <c r="N21" i="1"/>
  <c r="O21" i="1"/>
  <c r="Q21" i="1"/>
  <c r="E25" i="1"/>
  <c r="F25" i="1"/>
  <c r="G25" i="1"/>
  <c r="H25" i="1"/>
  <c r="I25" i="1"/>
  <c r="K25" i="1"/>
  <c r="M25" i="1"/>
  <c r="M26" i="1" s="1"/>
  <c r="M27" i="1" s="1"/>
  <c r="N25" i="1"/>
  <c r="O25" i="1"/>
  <c r="Q25" i="1"/>
  <c r="E26" i="1"/>
  <c r="F26" i="1"/>
  <c r="G26" i="1"/>
  <c r="H26" i="1"/>
  <c r="I26" i="1"/>
  <c r="K26" i="1"/>
  <c r="N26" i="1"/>
  <c r="O26" i="1"/>
  <c r="Q26" i="1"/>
  <c r="E27" i="1"/>
  <c r="F27" i="1"/>
  <c r="G27" i="1"/>
  <c r="H27" i="1"/>
  <c r="I27" i="1"/>
  <c r="K27" i="1"/>
  <c r="N27" i="1"/>
  <c r="O27" i="1"/>
  <c r="Q27" i="1"/>
  <c r="E28" i="1"/>
  <c r="F28" i="1"/>
  <c r="G28" i="1"/>
  <c r="H28" i="1"/>
  <c r="I28" i="1"/>
  <c r="K28" i="1"/>
  <c r="N28" i="1"/>
  <c r="O28" i="1"/>
  <c r="Q28" i="1"/>
  <c r="E29" i="1"/>
  <c r="F29" i="1"/>
  <c r="G29" i="1"/>
  <c r="H29" i="1"/>
  <c r="I29" i="1"/>
  <c r="K29" i="1"/>
  <c r="N29" i="1"/>
  <c r="O29" i="1"/>
  <c r="Q29" i="1"/>
  <c r="E32" i="1"/>
  <c r="F33" i="1" s="1"/>
  <c r="G32" i="1"/>
  <c r="H32" i="1" s="1"/>
  <c r="I32" i="1"/>
  <c r="K33" i="1" s="1"/>
  <c r="M32" i="1"/>
  <c r="N32" i="1" s="1"/>
  <c r="O32" i="1"/>
  <c r="Q33" i="1" s="1"/>
  <c r="E33" i="1"/>
  <c r="F34" i="1"/>
  <c r="E35" i="1"/>
  <c r="E48" i="1" s="1"/>
  <c r="F48" i="1" s="1"/>
  <c r="E36" i="1"/>
  <c r="E49" i="1" s="1"/>
  <c r="F49" i="1" s="1"/>
  <c r="F36" i="1"/>
  <c r="F42" i="1"/>
  <c r="G42" i="1"/>
  <c r="H42" i="1"/>
  <c r="I42" i="1"/>
  <c r="K42" i="1"/>
  <c r="N42" i="1"/>
  <c r="O42" i="1"/>
  <c r="Q42" i="1"/>
  <c r="F43" i="1"/>
  <c r="G43" i="1"/>
  <c r="H43" i="1"/>
  <c r="I43" i="1"/>
  <c r="K43" i="1"/>
  <c r="N43" i="1"/>
  <c r="O43" i="1"/>
  <c r="Q43" i="1"/>
  <c r="F44" i="1"/>
  <c r="G44" i="1"/>
  <c r="H44" i="1"/>
  <c r="I44" i="1"/>
  <c r="K44" i="1"/>
  <c r="N44" i="1"/>
  <c r="O44" i="1"/>
  <c r="Q44" i="1"/>
  <c r="E45" i="1"/>
  <c r="F45" i="1"/>
  <c r="G45" i="1"/>
  <c r="H45" i="1"/>
  <c r="I45" i="1"/>
  <c r="K45" i="1"/>
  <c r="N45" i="1"/>
  <c r="O45" i="1"/>
  <c r="Q45" i="1"/>
  <c r="E46" i="1"/>
  <c r="F46" i="1"/>
  <c r="G46" i="1"/>
  <c r="H46" i="1"/>
  <c r="I46" i="1"/>
  <c r="K46" i="1"/>
  <c r="N46" i="1"/>
  <c r="O46" i="1"/>
  <c r="Q46" i="1"/>
  <c r="E47" i="1"/>
  <c r="F47" i="1"/>
  <c r="G47" i="1"/>
  <c r="H47" i="1"/>
  <c r="I47" i="1"/>
  <c r="K47" i="1"/>
  <c r="N47" i="1"/>
  <c r="O47" i="1"/>
  <c r="Q47" i="1"/>
  <c r="J48" i="1"/>
  <c r="P48" i="1"/>
  <c r="J49" i="1"/>
  <c r="P49" i="1"/>
  <c r="E51" i="1"/>
  <c r="F51" i="1" s="1"/>
  <c r="G51" i="1"/>
  <c r="H52" i="1" s="1"/>
  <c r="I51" i="1"/>
  <c r="K51" i="1" s="1"/>
  <c r="M51" i="1"/>
  <c r="N52" i="1" s="1"/>
  <c r="O51" i="1"/>
  <c r="Q51" i="1" s="1"/>
  <c r="E56" i="1"/>
  <c r="F56" i="1" s="1"/>
  <c r="G56" i="1"/>
  <c r="H57" i="1" s="1"/>
  <c r="I56" i="1"/>
  <c r="K56" i="1" s="1"/>
  <c r="M56" i="1"/>
  <c r="N57" i="1" s="1"/>
  <c r="O56" i="1"/>
  <c r="Q56" i="1" s="1"/>
  <c r="G34" i="1" l="1"/>
  <c r="H35" i="1"/>
  <c r="G36" i="1"/>
  <c r="G49" i="1" s="1"/>
  <c r="H49" i="1" s="1"/>
  <c r="G35" i="1"/>
  <c r="G48" i="1" s="1"/>
  <c r="H48" i="1" s="1"/>
  <c r="E34" i="1"/>
  <c r="G33" i="1"/>
  <c r="Q36" i="1"/>
  <c r="M28" i="1"/>
  <c r="I58" i="1"/>
  <c r="O53" i="1"/>
  <c r="M20" i="1"/>
  <c r="M18" i="1"/>
  <c r="F52" i="1"/>
  <c r="E58" i="1"/>
  <c r="E59" i="1" s="1"/>
  <c r="K36" i="1"/>
  <c r="I36" i="1"/>
  <c r="I49" i="1" s="1"/>
  <c r="I35" i="1"/>
  <c r="I48" i="1" s="1"/>
  <c r="K48" i="1" s="1"/>
  <c r="K34" i="1"/>
  <c r="I33" i="1"/>
  <c r="F32" i="1"/>
  <c r="H33" i="1"/>
  <c r="N58" i="1"/>
  <c r="M58" i="1"/>
  <c r="M59" i="1" s="1"/>
  <c r="M57" i="1"/>
  <c r="N53" i="1"/>
  <c r="O36" i="1"/>
  <c r="O49" i="1" s="1"/>
  <c r="O34" i="1"/>
  <c r="Q34" i="1"/>
  <c r="M52" i="1"/>
  <c r="M53" i="1"/>
  <c r="M54" i="1" s="1"/>
  <c r="O58" i="1"/>
  <c r="G58" i="1"/>
  <c r="G59" i="1" s="1"/>
  <c r="N56" i="1"/>
  <c r="G53" i="1"/>
  <c r="G54" i="1" s="1"/>
  <c r="N51" i="1"/>
  <c r="O35" i="1"/>
  <c r="O48" i="1" s="1"/>
  <c r="Q49" i="1" s="1"/>
  <c r="I34" i="1"/>
  <c r="O33" i="1"/>
  <c r="K59" i="1"/>
  <c r="E53" i="1"/>
  <c r="E54" i="1" s="1"/>
  <c r="K32" i="1"/>
  <c r="K57" i="1"/>
  <c r="K54" i="1"/>
  <c r="F59" i="1"/>
  <c r="F54" i="1"/>
  <c r="I53" i="1"/>
  <c r="K52" i="1"/>
  <c r="N33" i="1"/>
  <c r="G52" i="1"/>
  <c r="N35" i="1"/>
  <c r="M33" i="1"/>
  <c r="M34" i="1" s="1"/>
  <c r="M35" i="1" s="1"/>
  <c r="G57" i="1"/>
  <c r="Q59" i="1"/>
  <c r="Q57" i="1"/>
  <c r="F57" i="1"/>
  <c r="Q54" i="1"/>
  <c r="Q52" i="1"/>
  <c r="Q32" i="1"/>
  <c r="H58" i="1"/>
  <c r="H56" i="1"/>
  <c r="H53" i="1"/>
  <c r="H51" i="1"/>
  <c r="I59" i="1"/>
  <c r="I57" i="1"/>
  <c r="O54" i="1"/>
  <c r="I52" i="1"/>
  <c r="K49" i="1"/>
  <c r="O59" i="1"/>
  <c r="O57" i="1"/>
  <c r="E57" i="1"/>
  <c r="I54" i="1"/>
  <c r="O52" i="1"/>
  <c r="E52" i="1"/>
  <c r="N59" i="1"/>
  <c r="H59" i="1"/>
  <c r="Q58" i="1"/>
  <c r="K58" i="1"/>
  <c r="F58" i="1"/>
  <c r="N54" i="1"/>
  <c r="H54" i="1"/>
  <c r="Q53" i="1"/>
  <c r="K53" i="1"/>
  <c r="F53" i="1"/>
  <c r="N36" i="1"/>
  <c r="H36" i="1"/>
  <c r="Q35" i="1"/>
  <c r="K35" i="1"/>
  <c r="F35" i="1"/>
  <c r="N34" i="1"/>
  <c r="H34" i="1"/>
  <c r="Q48" i="1" l="1"/>
  <c r="M46" i="1"/>
  <c r="M29" i="1"/>
  <c r="M47" i="1" s="1"/>
  <c r="M48" i="1"/>
  <c r="N48" i="1" s="1"/>
  <c r="M36" i="1"/>
  <c r="M49" i="1" s="1"/>
  <c r="N49" i="1" s="1"/>
  <c r="M44" i="1"/>
  <c r="M21" i="1"/>
  <c r="M45" i="1" s="1"/>
  <c r="M19" i="1"/>
  <c r="M43" i="1" s="1"/>
  <c r="M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T.Suzuki</author>
  </authors>
  <commentList>
    <comment ref="E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G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<sst xmlns="http://schemas.openxmlformats.org/spreadsheetml/2006/main" count="184" uniqueCount="96">
  <si>
    <t>（うち消費税額</t>
    <rPh sb="3" eb="6">
      <t>ショウヒゼイ</t>
    </rPh>
    <rPh sb="6" eb="7">
      <t>ガク</t>
    </rPh>
    <phoneticPr fontId="3"/>
  </si>
  <si>
    <t>＝</t>
    <phoneticPr fontId="3"/>
  </si>
  <si>
    <t>：１５，０００円/来院１回　×　消費税率</t>
    <rPh sb="9" eb="11">
      <t>ライイン</t>
    </rPh>
    <rPh sb="12" eb="13">
      <t>カイ</t>
    </rPh>
    <phoneticPr fontId="3"/>
  </si>
  <si>
    <t>規定外来院対応費</t>
    <rPh sb="0" eb="2">
      <t>キテイ</t>
    </rPh>
    <rPh sb="2" eb="3">
      <t>ガイ</t>
    </rPh>
    <rPh sb="3" eb="5">
      <t>ライイン</t>
    </rPh>
    <rPh sb="5" eb="7">
      <t>タイオウ</t>
    </rPh>
    <rPh sb="7" eb="8">
      <t>ヒ</t>
    </rPh>
    <phoneticPr fontId="3"/>
  </si>
  <si>
    <t>（２）</t>
    <phoneticPr fontId="3"/>
  </si>
  <si>
    <t>：５０，０００円/日×　消費税率</t>
    <rPh sb="9" eb="10">
      <t>ニチ</t>
    </rPh>
    <phoneticPr fontId="3"/>
  </si>
  <si>
    <t>監査対応費</t>
    <rPh sb="0" eb="2">
      <t>カンサ</t>
    </rPh>
    <rPh sb="2" eb="4">
      <t>タイオウ</t>
    </rPh>
    <rPh sb="4" eb="5">
      <t>ヒ</t>
    </rPh>
    <phoneticPr fontId="3"/>
  </si>
  <si>
    <t>（１）</t>
    <phoneticPr fontId="3"/>
  </si>
  <si>
    <t>2019/10/1～</t>
    <phoneticPr fontId="3"/>
  </si>
  <si>
    <t>2013/10/1～2014/3/31</t>
  </si>
  <si>
    <t>～2013/9/30</t>
    <phoneticPr fontId="3"/>
  </si>
  <si>
    <t>実施日</t>
    <rPh sb="0" eb="3">
      <t>ジッシビ</t>
    </rPh>
    <phoneticPr fontId="3"/>
  </si>
  <si>
    <t>：２０，０００円/件　×　消費税率</t>
    <rPh sb="9" eb="10">
      <t>ケン</t>
    </rPh>
    <phoneticPr fontId="3"/>
  </si>
  <si>
    <t>変更等継続審査経費</t>
    <phoneticPr fontId="3"/>
  </si>
  <si>
    <t>：５５，０００円/件　×　消費税率</t>
    <rPh sb="9" eb="10">
      <t>ケン</t>
    </rPh>
    <phoneticPr fontId="3"/>
  </si>
  <si>
    <t>新規申請審査経費</t>
    <phoneticPr fontId="3"/>
  </si>
  <si>
    <t>審査日</t>
    <rPh sb="0" eb="2">
      <t>シンサ</t>
    </rPh>
    <rPh sb="2" eb="3">
      <t>ビ</t>
    </rPh>
    <phoneticPr fontId="3"/>
  </si>
  <si>
    <t>治験準備費</t>
    <phoneticPr fontId="3"/>
  </si>
  <si>
    <t>（４）</t>
  </si>
  <si>
    <t>人件費（症例単価）</t>
    <rPh sb="0" eb="3">
      <t>ジンケンヒ</t>
    </rPh>
    <rPh sb="4" eb="6">
      <t>ショウレイ</t>
    </rPh>
    <rPh sb="6" eb="8">
      <t>タンカ</t>
    </rPh>
    <phoneticPr fontId="3"/>
  </si>
  <si>
    <t>ドロップアウト費用（症例単価）</t>
    <rPh sb="7" eb="9">
      <t>ヒヨウ</t>
    </rPh>
    <phoneticPr fontId="3"/>
  </si>
  <si>
    <t>（うち消費税額</t>
  </si>
  <si>
    <t>研究費（症例単価）</t>
    <rPh sb="0" eb="3">
      <t>ケンキュウヒ</t>
    </rPh>
    <phoneticPr fontId="3"/>
  </si>
  <si>
    <t>（１） </t>
    <phoneticPr fontId="3"/>
  </si>
  <si>
    <t>Ｃ</t>
    <phoneticPr fontId="3"/>
  </si>
  <si>
    <t>Ｂ</t>
    <phoneticPr fontId="3"/>
  </si>
  <si>
    <t>Ａ</t>
    <phoneticPr fontId="3"/>
  </si>
  <si>
    <t>Ｂ</t>
    <phoneticPr fontId="3"/>
  </si>
  <si>
    <t>Ａ</t>
    <phoneticPr fontId="3"/>
  </si>
  <si>
    <t>対象</t>
    <rPh sb="0" eb="2">
      <t>タイショウ</t>
    </rPh>
    <phoneticPr fontId="3"/>
  </si>
  <si>
    <t>各費用合計は、請求日の期間内に含まれる対象費用（Ａ～Ｃ）の合計。
ただし、請求日の期間内に費用の記載がない場合は、直前に記載された金額。</t>
    <rPh sb="0" eb="3">
      <t>カクヒヨウ</t>
    </rPh>
    <rPh sb="3" eb="5">
      <t>ゴウケイ</t>
    </rPh>
    <rPh sb="7" eb="10">
      <t>セイキュウビ</t>
    </rPh>
    <rPh sb="11" eb="13">
      <t>キカン</t>
    </rPh>
    <rPh sb="13" eb="14">
      <t>ナイ</t>
    </rPh>
    <rPh sb="15" eb="16">
      <t>フク</t>
    </rPh>
    <rPh sb="19" eb="21">
      <t>タイショウ</t>
    </rPh>
    <rPh sb="21" eb="23">
      <t>ヒヨウ</t>
    </rPh>
    <rPh sb="29" eb="31">
      <t>ゴウケイ</t>
    </rPh>
    <rPh sb="57" eb="59">
      <t>チョクゼン</t>
    </rPh>
    <rPh sb="65" eb="67">
      <t>キンガク</t>
    </rPh>
    <phoneticPr fontId="3"/>
  </si>
  <si>
    <t xml:space="preserve">※
</t>
    <phoneticPr fontId="3"/>
  </si>
  <si>
    <t>2019/10/1～</t>
    <phoneticPr fontId="3"/>
  </si>
  <si>
    <t>～2013/9/30</t>
    <phoneticPr fontId="3"/>
  </si>
  <si>
    <t>請求日</t>
    <rPh sb="0" eb="3">
      <t>セイキュウビ</t>
    </rPh>
    <phoneticPr fontId="3"/>
  </si>
  <si>
    <t>＝</t>
    <phoneticPr fontId="3"/>
  </si>
  <si>
    <t>：{(1)＋(2)＋(3)}　×　消費税率</t>
    <rPh sb="20" eb="21">
      <t>リツ</t>
    </rPh>
    <phoneticPr fontId="3"/>
  </si>
  <si>
    <t>治験準備費</t>
    <rPh sb="0" eb="2">
      <t>チケン</t>
    </rPh>
    <rPh sb="2" eb="4">
      <t>ジュンビ</t>
    </rPh>
    <rPh sb="4" eb="5">
      <t>ヒ</t>
    </rPh>
    <phoneticPr fontId="3"/>
  </si>
  <si>
    <t>：{(1)＋(2)}　×　０．３（３０％）</t>
    <phoneticPr fontId="3"/>
  </si>
  <si>
    <t>間接経費</t>
    <phoneticPr fontId="3"/>
  </si>
  <si>
    <t>（３）</t>
    <phoneticPr fontId="3"/>
  </si>
  <si>
    <t>：(1)   ×　０．２（２０％）</t>
    <phoneticPr fontId="3"/>
  </si>
  <si>
    <t>管理費</t>
    <phoneticPr fontId="3"/>
  </si>
  <si>
    <t>：１８０，０００円</t>
    <rPh sb="8" eb="9">
      <t>エン</t>
    </rPh>
    <phoneticPr fontId="3"/>
  </si>
  <si>
    <t>直接経費</t>
    <rPh sb="0" eb="2">
      <t>チョクセツ</t>
    </rPh>
    <rPh sb="2" eb="4">
      <t>ケイヒ</t>
    </rPh>
    <phoneticPr fontId="3"/>
  </si>
  <si>
    <t>１症例当たりの人件費</t>
    <phoneticPr fontId="3"/>
  </si>
  <si>
    <t>：人件費ポイント合計　×　ポイント単価（６，０００円）</t>
    <rPh sb="8" eb="10">
      <t>ゴウケイ</t>
    </rPh>
    <phoneticPr fontId="3"/>
  </si>
  <si>
    <t>ポイント算出経費</t>
    <phoneticPr fontId="3"/>
  </si>
  <si>
    <t>（１） </t>
    <phoneticPr fontId="3"/>
  </si>
  <si>
    <t>：{(1)＋(2)＋(3)}　×　ドロップアウト費用倍率　×　消費税率</t>
    <rPh sb="24" eb="26">
      <t>ヒヨウ</t>
    </rPh>
    <rPh sb="26" eb="28">
      <t>バイリツ</t>
    </rPh>
    <rPh sb="31" eb="34">
      <t>ショウヒゼイ</t>
    </rPh>
    <rPh sb="34" eb="35">
      <t>リツ</t>
    </rPh>
    <phoneticPr fontId="3"/>
  </si>
  <si>
    <t>ドロップアウト費用</t>
    <rPh sb="7" eb="9">
      <t>ヒヨウ</t>
    </rPh>
    <phoneticPr fontId="3"/>
  </si>
  <si>
    <t>（５）</t>
  </si>
  <si>
    <t>１症例当たりの研究費</t>
    <phoneticPr fontId="3"/>
  </si>
  <si>
    <t>（４）</t>
    <phoneticPr fontId="3"/>
  </si>
  <si>
    <t>（３）</t>
    <phoneticPr fontId="3"/>
  </si>
  <si>
    <t>管理費</t>
    <phoneticPr fontId="3"/>
  </si>
  <si>
    <t>　※治験は６，０００円、製造販売後臨床試験は４，８００円で計算</t>
    <rPh sb="2" eb="4">
      <t>チケン</t>
    </rPh>
    <rPh sb="10" eb="11">
      <t>エン</t>
    </rPh>
    <rPh sb="12" eb="14">
      <t>セイゾウ</t>
    </rPh>
    <rPh sb="14" eb="16">
      <t>ハンバイ</t>
    </rPh>
    <rPh sb="16" eb="17">
      <t>ゴ</t>
    </rPh>
    <rPh sb="17" eb="19">
      <t>リンショウ</t>
    </rPh>
    <rPh sb="19" eb="21">
      <t>シケン</t>
    </rPh>
    <rPh sb="27" eb="28">
      <t>エン</t>
    </rPh>
    <rPh sb="29" eb="31">
      <t>ケイサン</t>
    </rPh>
    <phoneticPr fontId="3"/>
  </si>
  <si>
    <t>：臨床試験研究経費ポイント合計×ポイント単価※</t>
    <phoneticPr fontId="3"/>
  </si>
  <si>
    <t>臨床試験研究経費</t>
    <phoneticPr fontId="3"/>
  </si>
  <si>
    <t>２　研究費について（症例単価）</t>
    <phoneticPr fontId="3"/>
  </si>
  <si>
    <t>%）</t>
    <phoneticPr fontId="3"/>
  </si>
  <si>
    <t>1症例当たりの研究費に右倍率を掛ける（２－（５））</t>
    <rPh sb="1" eb="3">
      <t>ショウレイ</t>
    </rPh>
    <rPh sb="3" eb="4">
      <t>ア</t>
    </rPh>
    <rPh sb="7" eb="10">
      <t>ケンキュウヒ</t>
    </rPh>
    <rPh sb="11" eb="12">
      <t>ミギ</t>
    </rPh>
    <rPh sb="12" eb="14">
      <t>バイリツ</t>
    </rPh>
    <rPh sb="15" eb="16">
      <t>カ</t>
    </rPh>
    <phoneticPr fontId="3"/>
  </si>
  <si>
    <t>ドロップアウト費用倍率</t>
    <rPh sb="7" eb="9">
      <t>ヒヨウ</t>
    </rPh>
    <rPh sb="9" eb="11">
      <t>バイリツ</t>
    </rPh>
    <phoneticPr fontId="3"/>
  </si>
  <si>
    <t>（</t>
    <phoneticPr fontId="3"/>
  </si>
  <si>
    <t>消費税率</t>
    <rPh sb="0" eb="3">
      <t>ショウヒゼイ</t>
    </rPh>
    <rPh sb="3" eb="4">
      <t>リツ</t>
    </rPh>
    <phoneticPr fontId="3"/>
  </si>
  <si>
    <t>例</t>
    <rPh sb="0" eb="1">
      <t>レイ</t>
    </rPh>
    <phoneticPr fontId="3"/>
  </si>
  <si>
    <t>契約症例数</t>
    <rPh sb="0" eb="2">
      <t>ケイヤク</t>
    </rPh>
    <rPh sb="2" eb="4">
      <t>ショウレイ</t>
    </rPh>
    <rPh sb="4" eb="5">
      <t>スウ</t>
    </rPh>
    <phoneticPr fontId="3"/>
  </si>
  <si>
    <t>ポイント</t>
    <phoneticPr fontId="3"/>
  </si>
  <si>
    <t>青県中書式２４より算出</t>
    <rPh sb="0" eb="1">
      <t>アオ</t>
    </rPh>
    <rPh sb="1" eb="3">
      <t>ケンチュウ</t>
    </rPh>
    <rPh sb="3" eb="5">
      <t>ショシキ</t>
    </rPh>
    <rPh sb="9" eb="11">
      <t>サンシュツ</t>
    </rPh>
    <phoneticPr fontId="3"/>
  </si>
  <si>
    <t>人件費ポイント合計</t>
    <rPh sb="0" eb="3">
      <t>ジンケンヒ</t>
    </rPh>
    <rPh sb="7" eb="9">
      <t>ゴウケイ</t>
    </rPh>
    <phoneticPr fontId="3"/>
  </si>
  <si>
    <t>青県中書式２２より算出</t>
    <rPh sb="0" eb="1">
      <t>アオ</t>
    </rPh>
    <rPh sb="1" eb="3">
      <t>ケンチュウ</t>
    </rPh>
    <rPh sb="3" eb="5">
      <t>ショシキ</t>
    </rPh>
    <rPh sb="9" eb="11">
      <t>サンシュツ</t>
    </rPh>
    <phoneticPr fontId="3"/>
  </si>
  <si>
    <t>臨床試験研究費ポイント合計</t>
    <rPh sb="0" eb="2">
      <t>リンショウ</t>
    </rPh>
    <rPh sb="2" eb="4">
      <t>シケン</t>
    </rPh>
    <rPh sb="4" eb="7">
      <t>ケンキュウヒ</t>
    </rPh>
    <rPh sb="11" eb="13">
      <t>ゴウケイ</t>
    </rPh>
    <phoneticPr fontId="3"/>
  </si>
  <si>
    <t>（２）</t>
    <phoneticPr fontId="3"/>
  </si>
  <si>
    <t>治験</t>
  </si>
  <si>
    <t>製造販売後臨床試験</t>
  </si>
  <si>
    <t>試験の種類</t>
    <rPh sb="0" eb="2">
      <t>シケン</t>
    </rPh>
    <rPh sb="3" eb="5">
      <t>シュルイ</t>
    </rPh>
    <phoneticPr fontId="3"/>
  </si>
  <si>
    <t>（１）</t>
    <phoneticPr fontId="3"/>
  </si>
  <si>
    <t>2019/10/1～</t>
    <phoneticPr fontId="3"/>
  </si>
  <si>
    <t>いつでも</t>
    <phoneticPr fontId="3"/>
  </si>
  <si>
    <t>１　試験の種類・各種ポイントについて</t>
    <rPh sb="2" eb="4">
      <t>シケン</t>
    </rPh>
    <rPh sb="5" eb="7">
      <t>シュルイ</t>
    </rPh>
    <rPh sb="8" eb="10">
      <t>カクシュ</t>
    </rPh>
    <phoneticPr fontId="3"/>
  </si>
  <si>
    <t>～2013/9/30</t>
    <phoneticPr fontId="3"/>
  </si>
  <si>
    <t>締結日</t>
    <rPh sb="0" eb="2">
      <t>テイケツ</t>
    </rPh>
    <rPh sb="2" eb="3">
      <t>ビ</t>
    </rPh>
    <phoneticPr fontId="3"/>
  </si>
  <si>
    <t>Ｃ</t>
    <phoneticPr fontId="3"/>
  </si>
  <si>
    <t>Ｂ</t>
    <phoneticPr fontId="3"/>
  </si>
  <si>
    <t>Ａ</t>
    <phoneticPr fontId="3"/>
  </si>
  <si>
    <t>経費算出基準</t>
  </si>
  <si>
    <t>青県中治験書式２５</t>
  </si>
  <si>
    <t>（４）</t>
    <phoneticPr fontId="3"/>
  </si>
  <si>
    <t>（２）</t>
    <phoneticPr fontId="3"/>
  </si>
  <si>
    <t>（３）</t>
    <phoneticPr fontId="3"/>
  </si>
  <si>
    <t>３　人件費について（症例単価）</t>
    <phoneticPr fontId="3"/>
  </si>
  <si>
    <t>４　治験準備費について</t>
    <rPh sb="2" eb="4">
      <t>チケン</t>
    </rPh>
    <rPh sb="4" eb="6">
      <t>ジュンビ</t>
    </rPh>
    <rPh sb="6" eb="7">
      <t>ヒ</t>
    </rPh>
    <phoneticPr fontId="3"/>
  </si>
  <si>
    <t>５　各費用合計</t>
    <rPh sb="2" eb="5">
      <t>カクヒヨウ</t>
    </rPh>
    <rPh sb="5" eb="7">
      <t>ゴウケイ</t>
    </rPh>
    <phoneticPr fontId="3"/>
  </si>
  <si>
    <t>６　治験審査委員会審査（ＩＲＢ）経費について</t>
    <phoneticPr fontId="3"/>
  </si>
  <si>
    <t>７　その他経費について</t>
    <rPh sb="4" eb="5">
      <t>タ</t>
    </rPh>
    <phoneticPr fontId="3"/>
  </si>
  <si>
    <t>2019/10/1～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</si>
</sst>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2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2" fillId="0" borderId="0" xfId="0" quotePrefix="1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76" fontId="2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9" fontId="2" fillId="0" borderId="0" xfId="1" applyFont="1" applyAlignment="1">
      <alignment vertical="center"/>
    </xf>
    <xf numFmtId="9" fontId="2" fillId="0" borderId="0" xfId="1" applyFont="1" applyBorder="1" applyAlignment="1">
      <alignment horizontal="right" vertical="center"/>
    </xf>
    <xf numFmtId="9" fontId="2" fillId="0" borderId="6" xfId="1" applyFont="1" applyBorder="1" applyAlignment="1">
      <alignment horizontal="right" vertical="center"/>
    </xf>
    <xf numFmtId="9" fontId="2" fillId="0" borderId="5" xfId="1" applyFont="1" applyBorder="1" applyAlignment="1">
      <alignment vertical="center"/>
    </xf>
    <xf numFmtId="9" fontId="2" fillId="0" borderId="6" xfId="1" applyFont="1" applyBorder="1" applyAlignment="1">
      <alignment vertical="center"/>
    </xf>
    <xf numFmtId="9" fontId="2" fillId="0" borderId="0" xfId="1" applyFont="1" applyAlignment="1">
      <alignment horizontal="center" vertical="center"/>
    </xf>
    <xf numFmtId="9" fontId="2" fillId="0" borderId="0" xfId="1" applyFont="1" applyFill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6" fontId="2" fillId="0" borderId="4" xfId="0" applyNumberFormat="1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377;&#12378;&#12365;\&#36027;&#29992;&#26908;&#35342;\&#12509;&#12452;&#12531;&#12488;&#34920;&#26908;&#35342;&#20013;20160210\&#27835;&#39443;&#34220;&#31649;&#29702;&#36027;&#12509;&#12452;&#12531;&#12488;&#34920;&#26908;&#35342;201603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算"/>
      <sheetName val="FTY720"/>
      <sheetName val="GA101"/>
      <sheetName val="AMN107(A2408)"/>
      <sheetName val="E2007"/>
      <sheetName val="IgPro"/>
      <sheetName val="OCV-501"/>
      <sheetName val="BAF312"/>
      <sheetName val="GP2013"/>
      <sheetName val="HP-3000(長期)"/>
      <sheetName val="BMS-901608"/>
      <sheetName val="BAY86-5321"/>
      <sheetName val="TVP-1012(CCT-001)"/>
      <sheetName val="TVP-1012(CCT-002)"/>
      <sheetName val="HP-3000(比較)"/>
      <sheetName val="AD-810N"/>
      <sheetName val="MEDI-551"/>
      <sheetName val="TVP-1012(OCT-001)"/>
      <sheetName val="ME2125"/>
      <sheetName val="雛形"/>
      <sheetName val="治験薬管理費変更対比表"/>
      <sheetName val="多施設との差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2">
          <cell r="A2" t="str">
            <v>宮城県立がんセンター</v>
          </cell>
        </row>
        <row r="3">
          <cell r="A3" t="str">
            <v>福島県立医科大学付属病院</v>
          </cell>
        </row>
        <row r="4">
          <cell r="A4" t="str">
            <v>山形大学付属病院</v>
          </cell>
        </row>
        <row r="5">
          <cell r="A5" t="str">
            <v>岩手医科大学</v>
          </cell>
        </row>
        <row r="6">
          <cell r="A6" t="str">
            <v>東北大学病院</v>
          </cell>
        </row>
        <row r="7">
          <cell r="A7" t="str">
            <v>秋田大学医学部付属病院</v>
          </cell>
        </row>
        <row r="8">
          <cell r="A8" t="str">
            <v>弘前大学医学部付属病院</v>
          </cell>
        </row>
        <row r="9">
          <cell r="A9" t="str">
            <v>国立がんセンター中央病院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59"/>
  <sheetViews>
    <sheetView tabSelected="1" view="pageBreakPreview" topLeftCell="D1" zoomScale="85" zoomScaleNormal="85" zoomScaleSheetLayoutView="85" workbookViewId="0">
      <selection activeCell="M1" sqref="M1"/>
    </sheetView>
  </sheetViews>
  <sheetFormatPr defaultColWidth="9" defaultRowHeight="38.25" customHeight="1" x14ac:dyDescent="0.15"/>
  <cols>
    <col min="1" max="1" width="18.25" style="4" bestFit="1" customWidth="1"/>
    <col min="2" max="2" width="64.25" style="1" bestFit="1" customWidth="1"/>
    <col min="3" max="3" width="151.375" style="1" customWidth="1"/>
    <col min="4" max="4" width="13.625" style="3" customWidth="1"/>
    <col min="5" max="5" width="33.625" style="1" hidden="1" customWidth="1"/>
    <col min="6" max="6" width="20.75" style="1" hidden="1" customWidth="1"/>
    <col min="7" max="7" width="27" style="1" hidden="1" customWidth="1"/>
    <col min="8" max="8" width="20.75" style="1" hidden="1" customWidth="1"/>
    <col min="9" max="9" width="12.25" style="1" customWidth="1"/>
    <col min="10" max="10" width="16.625" style="1" customWidth="1"/>
    <col min="11" max="11" width="13" style="2" customWidth="1"/>
    <col min="12" max="12" width="9.75" style="2" customWidth="1"/>
    <col min="13" max="13" width="32.125" style="1" hidden="1" customWidth="1"/>
    <col min="14" max="14" width="20.75" style="1" hidden="1" customWidth="1"/>
    <col min="15" max="15" width="12.25" style="1" hidden="1" customWidth="1"/>
    <col min="16" max="16" width="11.75" style="1" hidden="1" customWidth="1"/>
    <col min="17" max="17" width="17" style="1" hidden="1" customWidth="1"/>
    <col min="18" max="18" width="8.25" style="1" hidden="1" customWidth="1"/>
    <col min="19" max="19" width="9" style="1" customWidth="1"/>
    <col min="20" max="16384" width="9" style="1"/>
  </cols>
  <sheetData>
    <row r="1" spans="1:18" ht="15.75" customHeight="1" x14ac:dyDescent="0.15"/>
    <row r="2" spans="1:18" ht="25.5" x14ac:dyDescent="0.15">
      <c r="A2" s="62" t="s">
        <v>86</v>
      </c>
      <c r="B2" s="62"/>
      <c r="C2" s="62"/>
      <c r="D2" s="62"/>
      <c r="E2" s="62"/>
      <c r="F2" s="62"/>
    </row>
    <row r="3" spans="1:18" ht="25.5" x14ac:dyDescent="0.15">
      <c r="A3" s="62" t="s">
        <v>85</v>
      </c>
      <c r="B3" s="62"/>
      <c r="D3" s="48"/>
      <c r="E3" s="52" t="s">
        <v>84</v>
      </c>
      <c r="F3" s="52"/>
      <c r="G3" s="52" t="s">
        <v>83</v>
      </c>
      <c r="H3" s="52"/>
      <c r="I3" s="52" t="s">
        <v>84</v>
      </c>
      <c r="J3" s="52"/>
      <c r="K3" s="52"/>
      <c r="L3" s="52"/>
      <c r="M3" s="52" t="s">
        <v>83</v>
      </c>
      <c r="N3" s="52"/>
      <c r="O3" s="52" t="s">
        <v>82</v>
      </c>
      <c r="P3" s="52"/>
      <c r="Q3" s="52"/>
      <c r="R3" s="52"/>
    </row>
    <row r="4" spans="1:18" ht="73.5" customHeight="1" x14ac:dyDescent="0.15">
      <c r="D4" s="48" t="s">
        <v>81</v>
      </c>
      <c r="E4" s="51" t="s">
        <v>80</v>
      </c>
      <c r="F4" s="51"/>
      <c r="G4" s="66" t="s">
        <v>95</v>
      </c>
      <c r="H4" s="67"/>
      <c r="I4" s="67"/>
      <c r="J4" s="67"/>
      <c r="K4" s="67"/>
      <c r="L4" s="68"/>
      <c r="M4" s="53" t="s">
        <v>95</v>
      </c>
      <c r="N4" s="55"/>
      <c r="O4" s="53" t="s">
        <v>77</v>
      </c>
      <c r="P4" s="54"/>
      <c r="Q4" s="54"/>
      <c r="R4" s="55"/>
    </row>
    <row r="5" spans="1:18" ht="38.25" customHeight="1" x14ac:dyDescent="0.15">
      <c r="A5" s="62" t="s">
        <v>79</v>
      </c>
      <c r="B5" s="62"/>
      <c r="C5" s="62"/>
      <c r="D5" s="12" t="s">
        <v>34</v>
      </c>
      <c r="E5" s="51" t="s">
        <v>78</v>
      </c>
      <c r="F5" s="51"/>
      <c r="G5" s="52" t="s">
        <v>9</v>
      </c>
      <c r="H5" s="52"/>
      <c r="I5" s="53" t="s">
        <v>8</v>
      </c>
      <c r="J5" s="54"/>
      <c r="K5" s="54"/>
      <c r="L5" s="55"/>
      <c r="M5" s="52" t="s">
        <v>95</v>
      </c>
      <c r="N5" s="52"/>
      <c r="O5" s="52" t="s">
        <v>77</v>
      </c>
      <c r="P5" s="52"/>
      <c r="Q5" s="52"/>
      <c r="R5" s="52"/>
    </row>
    <row r="6" spans="1:18" ht="38.25" customHeight="1" x14ac:dyDescent="0.15">
      <c r="A6" s="40" t="s">
        <v>76</v>
      </c>
      <c r="B6" s="1" t="s">
        <v>75</v>
      </c>
      <c r="E6" s="64" t="s">
        <v>73</v>
      </c>
      <c r="F6" s="65"/>
      <c r="G6" s="64" t="s">
        <v>73</v>
      </c>
      <c r="H6" s="65"/>
      <c r="I6" s="64" t="s">
        <v>73</v>
      </c>
      <c r="J6" s="69"/>
      <c r="K6" s="69"/>
      <c r="L6" s="65"/>
      <c r="M6" s="64" t="s">
        <v>74</v>
      </c>
      <c r="N6" s="65"/>
      <c r="O6" s="64" t="s">
        <v>73</v>
      </c>
      <c r="P6" s="69"/>
      <c r="Q6" s="69"/>
      <c r="R6" s="65"/>
    </row>
    <row r="7" spans="1:18" ht="38.25" customHeight="1" x14ac:dyDescent="0.15">
      <c r="A7" s="40" t="s">
        <v>72</v>
      </c>
      <c r="B7" s="1" t="s">
        <v>71</v>
      </c>
      <c r="C7" s="1" t="s">
        <v>70</v>
      </c>
      <c r="E7" s="47"/>
      <c r="F7" s="26" t="s">
        <v>67</v>
      </c>
      <c r="G7" s="47"/>
      <c r="H7" s="26" t="s">
        <v>67</v>
      </c>
      <c r="I7" s="64"/>
      <c r="J7" s="69"/>
      <c r="K7" s="70" t="s">
        <v>67</v>
      </c>
      <c r="L7" s="71"/>
      <c r="M7" s="47"/>
      <c r="N7" s="26" t="s">
        <v>67</v>
      </c>
      <c r="O7" s="64"/>
      <c r="P7" s="69"/>
      <c r="Q7" s="70" t="s">
        <v>67</v>
      </c>
      <c r="R7" s="71"/>
    </row>
    <row r="8" spans="1:18" ht="38.25" customHeight="1" x14ac:dyDescent="0.15">
      <c r="A8" s="40" t="s">
        <v>40</v>
      </c>
      <c r="B8" s="1" t="s">
        <v>69</v>
      </c>
      <c r="C8" s="1" t="s">
        <v>68</v>
      </c>
      <c r="E8" s="47"/>
      <c r="F8" s="26" t="s">
        <v>67</v>
      </c>
      <c r="G8" s="47"/>
      <c r="H8" s="26" t="s">
        <v>67</v>
      </c>
      <c r="I8" s="64"/>
      <c r="J8" s="69"/>
      <c r="K8" s="70" t="s">
        <v>67</v>
      </c>
      <c r="L8" s="71"/>
      <c r="M8" s="47"/>
      <c r="N8" s="26" t="s">
        <v>67</v>
      </c>
      <c r="O8" s="64"/>
      <c r="P8" s="69"/>
      <c r="Q8" s="70" t="s">
        <v>67</v>
      </c>
      <c r="R8" s="71"/>
    </row>
    <row r="9" spans="1:18" ht="38.25" customHeight="1" x14ac:dyDescent="0.15">
      <c r="A9" s="40" t="s">
        <v>87</v>
      </c>
      <c r="B9" s="1" t="s">
        <v>66</v>
      </c>
      <c r="E9" s="47"/>
      <c r="F9" s="26" t="s">
        <v>65</v>
      </c>
      <c r="G9" s="47"/>
      <c r="H9" s="26" t="s">
        <v>65</v>
      </c>
      <c r="I9" s="64"/>
      <c r="J9" s="69"/>
      <c r="K9" s="70" t="s">
        <v>65</v>
      </c>
      <c r="L9" s="71"/>
      <c r="M9" s="47"/>
      <c r="N9" s="26" t="s">
        <v>65</v>
      </c>
      <c r="O9" s="64"/>
      <c r="P9" s="69"/>
      <c r="Q9" s="50" t="s">
        <v>65</v>
      </c>
      <c r="R9" s="63"/>
    </row>
    <row r="10" spans="1:18" ht="38.25" customHeight="1" x14ac:dyDescent="0.15">
      <c r="A10" s="46" t="s">
        <v>63</v>
      </c>
      <c r="B10" s="1" t="s">
        <v>64</v>
      </c>
      <c r="E10" s="45">
        <v>5</v>
      </c>
      <c r="F10" s="26" t="s">
        <v>60</v>
      </c>
      <c r="G10" s="45">
        <v>5</v>
      </c>
      <c r="H10" s="26" t="s">
        <v>60</v>
      </c>
      <c r="I10" s="72">
        <v>10</v>
      </c>
      <c r="J10" s="73"/>
      <c r="K10" s="74" t="s">
        <v>60</v>
      </c>
      <c r="L10" s="75"/>
      <c r="M10" s="45">
        <v>10</v>
      </c>
      <c r="N10" s="26" t="s">
        <v>60</v>
      </c>
      <c r="O10" s="72">
        <v>10</v>
      </c>
      <c r="P10" s="73"/>
      <c r="Q10" s="76" t="s">
        <v>60</v>
      </c>
      <c r="R10" s="77"/>
    </row>
    <row r="11" spans="1:18" ht="38.25" customHeight="1" x14ac:dyDescent="0.15">
      <c r="A11" s="46" t="s">
        <v>63</v>
      </c>
      <c r="B11" s="1" t="s">
        <v>62</v>
      </c>
      <c r="C11" s="1" t="s">
        <v>61</v>
      </c>
      <c r="E11" s="45">
        <v>10</v>
      </c>
      <c r="F11" s="26" t="s">
        <v>60</v>
      </c>
      <c r="G11" s="45">
        <v>10</v>
      </c>
      <c r="H11" s="26" t="s">
        <v>60</v>
      </c>
      <c r="I11" s="72">
        <v>10</v>
      </c>
      <c r="J11" s="73"/>
      <c r="K11" s="74" t="s">
        <v>60</v>
      </c>
      <c r="L11" s="75"/>
      <c r="M11" s="45">
        <v>10</v>
      </c>
      <c r="N11" s="26" t="s">
        <v>60</v>
      </c>
      <c r="O11" s="72">
        <v>10</v>
      </c>
      <c r="P11" s="73"/>
      <c r="Q11" s="74" t="s">
        <v>60</v>
      </c>
      <c r="R11" s="75"/>
    </row>
    <row r="12" spans="1:18" ht="38.25" customHeight="1" x14ac:dyDescent="0.15">
      <c r="A12" s="40"/>
      <c r="E12" s="28"/>
      <c r="F12" s="26"/>
      <c r="G12" s="28"/>
      <c r="H12" s="26"/>
      <c r="I12" s="28"/>
      <c r="J12" s="41"/>
      <c r="K12" s="44"/>
      <c r="L12" s="42"/>
      <c r="M12" s="28"/>
      <c r="N12" s="26"/>
      <c r="O12" s="28"/>
      <c r="P12" s="41"/>
      <c r="Q12" s="5"/>
      <c r="R12" s="26"/>
    </row>
    <row r="13" spans="1:18" ht="38.25" customHeight="1" x14ac:dyDescent="0.15">
      <c r="A13" s="62" t="s">
        <v>59</v>
      </c>
      <c r="B13" s="62"/>
      <c r="C13" s="62"/>
      <c r="D13" s="1"/>
      <c r="E13" s="27"/>
      <c r="F13" s="26"/>
      <c r="G13" s="27"/>
      <c r="H13" s="26"/>
      <c r="I13" s="27"/>
      <c r="J13" s="41"/>
      <c r="K13" s="43"/>
      <c r="L13" s="42"/>
      <c r="M13" s="27"/>
      <c r="N13" s="26"/>
      <c r="O13" s="27"/>
      <c r="P13" s="41"/>
      <c r="Q13" s="41"/>
      <c r="R13" s="26"/>
    </row>
    <row r="14" spans="1:18" ht="38.25" customHeight="1" x14ac:dyDescent="0.15">
      <c r="A14" s="40" t="s">
        <v>7</v>
      </c>
      <c r="B14" s="1" t="s">
        <v>58</v>
      </c>
      <c r="C14" s="1" t="s">
        <v>57</v>
      </c>
      <c r="D14" s="7" t="s">
        <v>1</v>
      </c>
      <c r="E14" s="21" t="str">
        <f>IF(E7="","",IF(E6="治験",E7*6000,E7*4200))</f>
        <v/>
      </c>
      <c r="F14" s="13" t="str">
        <f>IF(E$7="","","円")</f>
        <v/>
      </c>
      <c r="G14" s="21" t="str">
        <f>IF(G7="","",IF(G6="治験",G7*6000,G7*4200))</f>
        <v/>
      </c>
      <c r="H14" s="13" t="str">
        <f>IF(G$7="","","円")</f>
        <v/>
      </c>
      <c r="I14" s="61" t="str">
        <f>IF(I7="","",IF(I6="治験",I7*6000,I7*4800))</f>
        <v/>
      </c>
      <c r="J14" s="49"/>
      <c r="K14" s="50" t="str">
        <f>IF(I$7="","","円")</f>
        <v/>
      </c>
      <c r="L14" s="63"/>
      <c r="M14" s="21" t="str">
        <f>IF(M7="","",IF(M6="治験",M7*6000,M7*4800))</f>
        <v/>
      </c>
      <c r="N14" s="13" t="str">
        <f>IF(M$7="","","円")</f>
        <v/>
      </c>
      <c r="O14" s="61" t="str">
        <f>IF(O7="","",IF(O6="治験",O7*6000,O7*4800))</f>
        <v/>
      </c>
      <c r="P14" s="49"/>
      <c r="Q14" s="50" t="str">
        <f>IF(O$7="","","円")</f>
        <v/>
      </c>
      <c r="R14" s="63"/>
    </row>
    <row r="15" spans="1:18" ht="38.25" customHeight="1" x14ac:dyDescent="0.15">
      <c r="A15" s="32"/>
      <c r="B15" s="78" t="s">
        <v>56</v>
      </c>
      <c r="C15" s="78"/>
      <c r="D15" s="7"/>
      <c r="E15" s="28"/>
      <c r="F15" s="13"/>
      <c r="G15" s="28"/>
      <c r="H15" s="13"/>
      <c r="I15" s="31"/>
      <c r="J15" s="8"/>
      <c r="K15" s="5"/>
      <c r="L15" s="13"/>
      <c r="M15" s="28"/>
      <c r="N15" s="13"/>
      <c r="O15" s="31"/>
      <c r="P15" s="8"/>
      <c r="Q15" s="5"/>
      <c r="R15" s="13"/>
    </row>
    <row r="16" spans="1:18" ht="38.25" customHeight="1" x14ac:dyDescent="0.15">
      <c r="A16" s="9" t="s">
        <v>4</v>
      </c>
      <c r="B16" s="5" t="s">
        <v>55</v>
      </c>
      <c r="C16" s="5" t="s">
        <v>41</v>
      </c>
      <c r="D16" s="7" t="s">
        <v>1</v>
      </c>
      <c r="E16" s="21" t="str">
        <f>IF(E7="","",E14*0.2)</f>
        <v/>
      </c>
      <c r="F16" s="13" t="str">
        <f t="shared" ref="F16:F21" si="0">IF(E$7="","","円")</f>
        <v/>
      </c>
      <c r="G16" s="21" t="str">
        <f>IF(G7="","",G14*0.2)</f>
        <v/>
      </c>
      <c r="H16" s="13" t="str">
        <f>IF(G$7="","","円")</f>
        <v/>
      </c>
      <c r="I16" s="61" t="str">
        <f>IF(I7="","",I14*0.2)</f>
        <v/>
      </c>
      <c r="J16" s="49"/>
      <c r="K16" s="50" t="str">
        <f>IF(I$7="","","円")</f>
        <v/>
      </c>
      <c r="L16" s="63"/>
      <c r="M16" s="21" t="str">
        <f>IF(M7="","",M14*0.2)</f>
        <v/>
      </c>
      <c r="N16" s="13" t="str">
        <f>IF(M$7="","","円")</f>
        <v/>
      </c>
      <c r="O16" s="61" t="str">
        <f>IF(O7="","",O14*0.2)</f>
        <v/>
      </c>
      <c r="P16" s="49"/>
      <c r="Q16" s="50" t="str">
        <f>IF(O$7="","","円")</f>
        <v/>
      </c>
      <c r="R16" s="63"/>
    </row>
    <row r="17" spans="1:18" ht="38.25" customHeight="1" x14ac:dyDescent="0.15">
      <c r="A17" s="9" t="s">
        <v>54</v>
      </c>
      <c r="B17" s="5" t="s">
        <v>39</v>
      </c>
      <c r="C17" s="5" t="s">
        <v>38</v>
      </c>
      <c r="D17" s="7" t="s">
        <v>1</v>
      </c>
      <c r="E17" s="21" t="str">
        <f>IF(E7="","",(E14+E16)*0.3)</f>
        <v/>
      </c>
      <c r="F17" s="13" t="str">
        <f t="shared" si="0"/>
        <v/>
      </c>
      <c r="G17" s="21" t="str">
        <f>IF(G7="","",(G14+G16)*0.3)</f>
        <v/>
      </c>
      <c r="H17" s="13" t="str">
        <f>IF(G$7="","","円")</f>
        <v/>
      </c>
      <c r="I17" s="61" t="str">
        <f>IF(I7="","",(I14+I16)*0.3)</f>
        <v/>
      </c>
      <c r="J17" s="49"/>
      <c r="K17" s="50" t="str">
        <f>IF(I$7="","","円")</f>
        <v/>
      </c>
      <c r="L17" s="63"/>
      <c r="M17" s="21" t="str">
        <f>IF(M7="","",(M14+M16)*0.3)</f>
        <v/>
      </c>
      <c r="N17" s="13" t="str">
        <f>IF(M$7="","","円")</f>
        <v/>
      </c>
      <c r="O17" s="61" t="str">
        <f>IF(O7="","",(O14+O16)*0.3)</f>
        <v/>
      </c>
      <c r="P17" s="49"/>
      <c r="Q17" s="50" t="str">
        <f>IF(O$7="","","円")</f>
        <v/>
      </c>
      <c r="R17" s="63"/>
    </row>
    <row r="18" spans="1:18" ht="38.25" customHeight="1" x14ac:dyDescent="0.15">
      <c r="A18" s="17" t="s">
        <v>53</v>
      </c>
      <c r="B18" s="5" t="s">
        <v>52</v>
      </c>
      <c r="C18" s="5" t="s">
        <v>36</v>
      </c>
      <c r="D18" s="7" t="s">
        <v>1</v>
      </c>
      <c r="E18" s="22" t="str">
        <f>IF(E7="","",ROUND((E14+E16+E17)*(1+E10/100),0))</f>
        <v/>
      </c>
      <c r="F18" s="13" t="str">
        <f t="shared" si="0"/>
        <v/>
      </c>
      <c r="G18" s="22" t="str">
        <f>IF(G7="","",ROUND((G14+G16+G17)*(1+G10/100),0))</f>
        <v/>
      </c>
      <c r="H18" s="15" t="str">
        <f>IF(G$7="","","円")</f>
        <v/>
      </c>
      <c r="I18" s="59" t="str">
        <f>IF(I7="","",ROUND((I14+I16+I17)*(1+I10/100),0))</f>
        <v/>
      </c>
      <c r="J18" s="56"/>
      <c r="K18" s="57" t="str">
        <f>IF(I$7="","","円")</f>
        <v/>
      </c>
      <c r="L18" s="60"/>
      <c r="M18" s="22" t="str">
        <f>IF(M7="","",ROUND((M14+M16+M17)*(1+M10/100),0))</f>
        <v/>
      </c>
      <c r="N18" s="15" t="str">
        <f>IF(M$7="","","円")</f>
        <v/>
      </c>
      <c r="O18" s="59" t="str">
        <f>IF(O7="","",ROUND((O14+O16+O17)*(1+O10/100),0))</f>
        <v/>
      </c>
      <c r="P18" s="56"/>
      <c r="Q18" s="57" t="str">
        <f>IF(O$7="","","円")</f>
        <v/>
      </c>
      <c r="R18" s="60"/>
    </row>
    <row r="19" spans="1:18" ht="38.25" customHeight="1" x14ac:dyDescent="0.15">
      <c r="A19" s="17"/>
      <c r="B19" s="5"/>
      <c r="C19" s="8" t="s">
        <v>0</v>
      </c>
      <c r="D19" s="7"/>
      <c r="E19" s="21" t="str">
        <f>IF(E7="","",E18-SUM(E14,E16,E17))</f>
        <v/>
      </c>
      <c r="F19" s="13" t="str">
        <f t="shared" si="0"/>
        <v/>
      </c>
      <c r="G19" s="21" t="str">
        <f>IF(G7="","",G18-SUM(G14,G16,G17))</f>
        <v/>
      </c>
      <c r="H19" s="13" t="str">
        <f>IF(G$7="","","円）")</f>
        <v/>
      </c>
      <c r="I19" s="61" t="str">
        <f>IF(I7="","",I18-SUM(I14,I16,I17))</f>
        <v/>
      </c>
      <c r="J19" s="49"/>
      <c r="K19" s="50" t="str">
        <f>IF(I$7="","","円)")</f>
        <v/>
      </c>
      <c r="L19" s="63"/>
      <c r="M19" s="21" t="str">
        <f>IF(M7="","",M18-SUM(M14,M16,M17))</f>
        <v/>
      </c>
      <c r="N19" s="13" t="str">
        <f>IF(M$7="","","円）")</f>
        <v/>
      </c>
      <c r="O19" s="61" t="str">
        <f>IF(O7="","",O18-SUM(O14,O16,O17))</f>
        <v/>
      </c>
      <c r="P19" s="49"/>
      <c r="Q19" s="50" t="str">
        <f>IF(O$7="","","円)")</f>
        <v/>
      </c>
      <c r="R19" s="63"/>
    </row>
    <row r="20" spans="1:18" ht="38.25" customHeight="1" x14ac:dyDescent="0.15">
      <c r="A20" s="17" t="s">
        <v>51</v>
      </c>
      <c r="B20" s="5" t="s">
        <v>50</v>
      </c>
      <c r="C20" s="5" t="s">
        <v>49</v>
      </c>
      <c r="D20" s="7" t="s">
        <v>1</v>
      </c>
      <c r="E20" s="22" t="str">
        <f>IF(E7="","",ROUND(ROUND(SUM(E14,E16,E17)*$E11/100,0)*(1+E10/100),0))</f>
        <v/>
      </c>
      <c r="F20" s="13" t="str">
        <f t="shared" si="0"/>
        <v/>
      </c>
      <c r="G20" s="22" t="str">
        <f>IF(G7="","",ROUND(ROUND(SUM(G14,G16,G17)*$G11/100,0)*(1+G10/100),0))</f>
        <v/>
      </c>
      <c r="H20" s="15" t="str">
        <f>IF(G$7="","","円")</f>
        <v/>
      </c>
      <c r="I20" s="59" t="str">
        <f>IF(I7="","",ROUND(ROUND(SUM(I14,I16,I17)*$I11/100,0)*(1+I10/100),0))</f>
        <v/>
      </c>
      <c r="J20" s="56"/>
      <c r="K20" s="57" t="str">
        <f>IF(I$7="","","円")</f>
        <v/>
      </c>
      <c r="L20" s="60"/>
      <c r="M20" s="22" t="str">
        <f>IF(M7="","",ROUND(ROUND(SUM(M14,M16,M17)*$M11/100,0)*(1+M10/100),0))</f>
        <v/>
      </c>
      <c r="N20" s="15" t="str">
        <f>IF(M$7="","","円")</f>
        <v/>
      </c>
      <c r="O20" s="59" t="str">
        <f>IF(O7="","",ROUND(ROUND(SUM(O14,O16,O17)*$O11/100,0)*(1+O10/100),0))</f>
        <v/>
      </c>
      <c r="P20" s="56"/>
      <c r="Q20" s="57" t="str">
        <f>IF(O$7="","","円")</f>
        <v/>
      </c>
      <c r="R20" s="60"/>
    </row>
    <row r="21" spans="1:18" ht="38.25" customHeight="1" x14ac:dyDescent="0.15">
      <c r="A21" s="17"/>
      <c r="B21" s="5"/>
      <c r="C21" s="8" t="s">
        <v>0</v>
      </c>
      <c r="D21" s="7"/>
      <c r="E21" s="21" t="str">
        <f>IF(E7="","",E20-ROUND(SUM(E14,E16,E17)*$E11/100,0))</f>
        <v/>
      </c>
      <c r="F21" s="13" t="str">
        <f t="shared" si="0"/>
        <v/>
      </c>
      <c r="G21" s="21" t="str">
        <f>IF(G7="","",G20-ROUND(SUM(G14,G16,G17)*$G11/100,0))</f>
        <v/>
      </c>
      <c r="H21" s="13" t="str">
        <f>IF(G$7="","","円）")</f>
        <v/>
      </c>
      <c r="I21" s="61" t="str">
        <f>IF(I7="","",I20-ROUND(SUM(I14,I16,I17)*$I11/100,0))</f>
        <v/>
      </c>
      <c r="J21" s="49"/>
      <c r="K21" s="50" t="str">
        <f>IF(I$7="","","円)")</f>
        <v/>
      </c>
      <c r="L21" s="63"/>
      <c r="M21" s="21" t="str">
        <f>IF(M7="","",M20-ROUND(SUM(M14,M16,M17)*$M11/100,0))</f>
        <v/>
      </c>
      <c r="N21" s="13" t="str">
        <f>IF(M$7="","","円）")</f>
        <v/>
      </c>
      <c r="O21" s="61" t="str">
        <f>IF(O7="","",O20-ROUND(SUM(O14,O16,O17)*$O11/100,0))</f>
        <v/>
      </c>
      <c r="P21" s="49"/>
      <c r="Q21" s="50" t="str">
        <f>IF(O$7="","","円)")</f>
        <v/>
      </c>
      <c r="R21" s="63"/>
    </row>
    <row r="22" spans="1:18" s="33" customFormat="1" ht="27" customHeight="1" x14ac:dyDescent="0.15">
      <c r="A22" s="39"/>
      <c r="B22" s="39"/>
      <c r="C22" s="39"/>
      <c r="D22" s="38"/>
      <c r="E22" s="37"/>
      <c r="F22" s="36"/>
      <c r="G22" s="37"/>
      <c r="H22" s="36"/>
      <c r="I22" s="35"/>
      <c r="J22" s="34"/>
      <c r="K22" s="79"/>
      <c r="L22" s="80"/>
      <c r="M22" s="37"/>
      <c r="N22" s="36"/>
      <c r="O22" s="35"/>
      <c r="P22" s="34"/>
      <c r="Q22" s="79"/>
      <c r="R22" s="80"/>
    </row>
    <row r="23" spans="1:18" ht="27" customHeight="1" x14ac:dyDescent="0.15">
      <c r="A23" s="32"/>
      <c r="B23" s="5"/>
      <c r="C23" s="5"/>
      <c r="D23" s="7"/>
      <c r="E23" s="28"/>
      <c r="F23" s="13"/>
      <c r="G23" s="28"/>
      <c r="H23" s="13"/>
      <c r="I23" s="31"/>
      <c r="J23" s="8"/>
      <c r="K23" s="81"/>
      <c r="L23" s="82"/>
      <c r="M23" s="28"/>
      <c r="N23" s="13"/>
      <c r="O23" s="31"/>
      <c r="P23" s="8"/>
      <c r="Q23" s="81"/>
      <c r="R23" s="82"/>
    </row>
    <row r="24" spans="1:18" ht="38.25" customHeight="1" x14ac:dyDescent="0.15">
      <c r="A24" s="50" t="s">
        <v>90</v>
      </c>
      <c r="B24" s="50"/>
      <c r="C24" s="50"/>
      <c r="D24" s="5"/>
      <c r="E24" s="28"/>
      <c r="F24" s="13"/>
      <c r="G24" s="27"/>
      <c r="H24" s="26"/>
      <c r="I24" s="25"/>
      <c r="J24" s="24"/>
      <c r="K24" s="81"/>
      <c r="L24" s="82"/>
      <c r="M24" s="27"/>
      <c r="N24" s="26"/>
      <c r="O24" s="25"/>
      <c r="P24" s="24"/>
      <c r="Q24" s="81"/>
      <c r="R24" s="82"/>
    </row>
    <row r="25" spans="1:18" ht="38.25" customHeight="1" x14ac:dyDescent="0.15">
      <c r="A25" s="9" t="s">
        <v>48</v>
      </c>
      <c r="B25" s="5" t="s">
        <v>47</v>
      </c>
      <c r="C25" s="23" t="s">
        <v>46</v>
      </c>
      <c r="D25" s="7" t="s">
        <v>35</v>
      </c>
      <c r="E25" s="21" t="str">
        <f>IF(E8="","",E8*6000)</f>
        <v/>
      </c>
      <c r="F25" s="13" t="str">
        <f>IF(E$8="","","円")</f>
        <v/>
      </c>
      <c r="G25" s="21" t="str">
        <f>IF(G8="","",G8*6000)</f>
        <v/>
      </c>
      <c r="H25" s="13" t="str">
        <f>IF(G$8="","","円")</f>
        <v/>
      </c>
      <c r="I25" s="61" t="str">
        <f>IF(I8="","",I8*6000)</f>
        <v/>
      </c>
      <c r="J25" s="49"/>
      <c r="K25" s="50" t="str">
        <f>IF(I$8="","","円")</f>
        <v/>
      </c>
      <c r="L25" s="63"/>
      <c r="M25" s="21" t="str">
        <f>IF(M8="","",M8*6000)</f>
        <v/>
      </c>
      <c r="N25" s="13" t="str">
        <f>IF(M$8="","","円")</f>
        <v/>
      </c>
      <c r="O25" s="61" t="str">
        <f>IF(O8="","",O8*6000)</f>
        <v/>
      </c>
      <c r="P25" s="49"/>
      <c r="Q25" s="50" t="str">
        <f>IF(O$8="","","円")</f>
        <v/>
      </c>
      <c r="R25" s="63"/>
    </row>
    <row r="26" spans="1:18" ht="38.25" customHeight="1" x14ac:dyDescent="0.15">
      <c r="A26" s="17" t="s">
        <v>4</v>
      </c>
      <c r="B26" s="5" t="s">
        <v>42</v>
      </c>
      <c r="C26" s="5" t="s">
        <v>41</v>
      </c>
      <c r="D26" s="7" t="s">
        <v>35</v>
      </c>
      <c r="E26" s="21" t="str">
        <f>IF(E8="","",E25*0.2)</f>
        <v/>
      </c>
      <c r="F26" s="13" t="str">
        <f>IF(E$8="","","円")</f>
        <v/>
      </c>
      <c r="G26" s="21" t="str">
        <f>IF(G8="","",G25*0.2)</f>
        <v/>
      </c>
      <c r="H26" s="13" t="str">
        <f>IF(G$8="","","円")</f>
        <v/>
      </c>
      <c r="I26" s="61" t="str">
        <f>IF(I8="","",I25*0.2)</f>
        <v/>
      </c>
      <c r="J26" s="49"/>
      <c r="K26" s="50" t="str">
        <f>IF(I$8="","","円")</f>
        <v/>
      </c>
      <c r="L26" s="63"/>
      <c r="M26" s="21" t="str">
        <f>IF(M8="","",M25*0.2)</f>
        <v/>
      </c>
      <c r="N26" s="13" t="str">
        <f>IF(M$8="","","円")</f>
        <v/>
      </c>
      <c r="O26" s="61" t="str">
        <f>IF(O8="","",O25*0.2)</f>
        <v/>
      </c>
      <c r="P26" s="49"/>
      <c r="Q26" s="50" t="str">
        <f>IF(O$8="","","円")</f>
        <v/>
      </c>
      <c r="R26" s="63"/>
    </row>
    <row r="27" spans="1:18" ht="38.25" customHeight="1" x14ac:dyDescent="0.15">
      <c r="A27" s="17" t="s">
        <v>40</v>
      </c>
      <c r="B27" s="5" t="s">
        <v>39</v>
      </c>
      <c r="C27" s="5" t="s">
        <v>38</v>
      </c>
      <c r="D27" s="7" t="s">
        <v>1</v>
      </c>
      <c r="E27" s="21" t="str">
        <f>IF(E8="","",(E25+E26)*0.3)</f>
        <v/>
      </c>
      <c r="F27" s="13" t="str">
        <f>IF(E$8="","","円")</f>
        <v/>
      </c>
      <c r="G27" s="21" t="str">
        <f>IF(G8="","",(G25+G26)*0.3)</f>
        <v/>
      </c>
      <c r="H27" s="13" t="str">
        <f>IF(G$8="","","円")</f>
        <v/>
      </c>
      <c r="I27" s="61" t="str">
        <f>IF(I8="","",(I25+I26)*0.3)</f>
        <v/>
      </c>
      <c r="J27" s="49"/>
      <c r="K27" s="50" t="str">
        <f>IF(I$8="","","円")</f>
        <v/>
      </c>
      <c r="L27" s="63"/>
      <c r="M27" s="21" t="str">
        <f>IF(M8="","",(M25+M26)*0.3)</f>
        <v/>
      </c>
      <c r="N27" s="13" t="str">
        <f>IF(M$8="","","円")</f>
        <v/>
      </c>
      <c r="O27" s="61" t="str">
        <f>IF(O8="","",(O25+O26)*0.3)</f>
        <v/>
      </c>
      <c r="P27" s="49"/>
      <c r="Q27" s="50" t="str">
        <f>IF(O$8="","","円")</f>
        <v/>
      </c>
      <c r="R27" s="63"/>
    </row>
    <row r="28" spans="1:18" ht="38.25" customHeight="1" x14ac:dyDescent="0.15">
      <c r="A28" s="17" t="s">
        <v>18</v>
      </c>
      <c r="B28" s="5" t="s">
        <v>45</v>
      </c>
      <c r="C28" s="5" t="s">
        <v>36</v>
      </c>
      <c r="D28" s="7" t="s">
        <v>1</v>
      </c>
      <c r="E28" s="22" t="str">
        <f>IF(E8="","",ROUND((E25+E26+E27)*(1+E10/100),0))</f>
        <v/>
      </c>
      <c r="F28" s="15" t="str">
        <f>IF(E$8="","","円")</f>
        <v/>
      </c>
      <c r="G28" s="22" t="str">
        <f>IF(G8="","",ROUND((G25+G26+G27)*(1+G10/100),0))</f>
        <v/>
      </c>
      <c r="H28" s="15" t="str">
        <f>IF(G$8="","","円")</f>
        <v/>
      </c>
      <c r="I28" s="59" t="str">
        <f>IF(I8="","",ROUND((I25+I26+I27)*(1+I10/100),0))</f>
        <v/>
      </c>
      <c r="J28" s="56"/>
      <c r="K28" s="57" t="str">
        <f>IF(I$8="","","円")</f>
        <v/>
      </c>
      <c r="L28" s="60"/>
      <c r="M28" s="22" t="str">
        <f>IF(M8="","",ROUND((M25+M26+M27)*(1+M10/100),0))</f>
        <v/>
      </c>
      <c r="N28" s="15" t="str">
        <f>IF(M$8="","","円")</f>
        <v/>
      </c>
      <c r="O28" s="59" t="str">
        <f>IF(O8="","",ROUND((O25+O26+O27)*(1+O10/100),0))</f>
        <v/>
      </c>
      <c r="P28" s="56"/>
      <c r="Q28" s="57" t="str">
        <f>IF(O$8="","","円")</f>
        <v/>
      </c>
      <c r="R28" s="60"/>
    </row>
    <row r="29" spans="1:18" ht="38.25" customHeight="1" x14ac:dyDescent="0.15">
      <c r="A29" s="17"/>
      <c r="B29" s="5"/>
      <c r="C29" s="8" t="s">
        <v>0</v>
      </c>
      <c r="D29" s="7"/>
      <c r="E29" s="21" t="str">
        <f>IF(E8="","",E28-SUM(E25:E27))</f>
        <v/>
      </c>
      <c r="F29" s="13" t="str">
        <f>IF(E$8="","","円）")</f>
        <v/>
      </c>
      <c r="G29" s="21" t="str">
        <f>IF(G8="","",G28-SUM(G25:G27))</f>
        <v/>
      </c>
      <c r="H29" s="13" t="str">
        <f>IF(G$8="","","円）")</f>
        <v/>
      </c>
      <c r="I29" s="61" t="str">
        <f>IF(I8="","",I28-SUM(I25:I27))</f>
        <v/>
      </c>
      <c r="J29" s="49"/>
      <c r="K29" s="50" t="str">
        <f>IF(I$8="","","円）")</f>
        <v/>
      </c>
      <c r="L29" s="63"/>
      <c r="M29" s="21" t="str">
        <f>IF(M8="","",M28-SUM(M25:M27))</f>
        <v/>
      </c>
      <c r="N29" s="13" t="str">
        <f>IF(M$8="","","円）")</f>
        <v/>
      </c>
      <c r="O29" s="61" t="str">
        <f>IF(O8="","",O28-SUM(O25:O27))</f>
        <v/>
      </c>
      <c r="P29" s="49"/>
      <c r="Q29" s="50" t="str">
        <f>IF(O$8="","","円）")</f>
        <v/>
      </c>
      <c r="R29" s="63"/>
    </row>
    <row r="30" spans="1:18" ht="38.25" customHeight="1" x14ac:dyDescent="0.15">
      <c r="A30" s="17"/>
      <c r="B30" s="5"/>
      <c r="C30" s="8"/>
      <c r="D30" s="7"/>
      <c r="E30" s="21"/>
      <c r="F30" s="13"/>
      <c r="G30" s="21"/>
      <c r="H30" s="13"/>
      <c r="I30" s="30"/>
      <c r="J30" s="29"/>
      <c r="K30" s="5"/>
      <c r="L30" s="13"/>
      <c r="M30" s="21"/>
      <c r="N30" s="13"/>
      <c r="O30" s="30"/>
      <c r="P30" s="29"/>
      <c r="Q30" s="5"/>
      <c r="R30" s="13"/>
    </row>
    <row r="31" spans="1:18" ht="38.25" customHeight="1" x14ac:dyDescent="0.15">
      <c r="A31" s="50" t="s">
        <v>91</v>
      </c>
      <c r="B31" s="50"/>
      <c r="C31" s="50"/>
      <c r="D31" s="5"/>
      <c r="E31" s="28"/>
      <c r="F31" s="13"/>
      <c r="G31" s="27"/>
      <c r="H31" s="26"/>
      <c r="I31" s="25"/>
      <c r="J31" s="24"/>
      <c r="K31" s="81"/>
      <c r="L31" s="82"/>
      <c r="M31" s="27"/>
      <c r="N31" s="26"/>
      <c r="O31" s="25"/>
      <c r="P31" s="24"/>
      <c r="Q31" s="81"/>
      <c r="R31" s="82"/>
    </row>
    <row r="32" spans="1:18" ht="38.25" customHeight="1" x14ac:dyDescent="0.15">
      <c r="A32" s="9" t="s">
        <v>23</v>
      </c>
      <c r="B32" s="5" t="s">
        <v>44</v>
      </c>
      <c r="C32" s="23" t="s">
        <v>43</v>
      </c>
      <c r="D32" s="7" t="s">
        <v>1</v>
      </c>
      <c r="E32" s="21" t="str">
        <f>IF(SUM(E7:E8)=0,"",180000)</f>
        <v/>
      </c>
      <c r="F32" s="13" t="str">
        <f>IF(E$32="","","円")</f>
        <v/>
      </c>
      <c r="G32" s="21" t="str">
        <f>IF(SUM(G7:G8)=0,"",IF(SUM(E7:E8)&gt;0,"",180000))</f>
        <v/>
      </c>
      <c r="H32" s="13" t="str">
        <f>IF(G$32="","","円")</f>
        <v/>
      </c>
      <c r="I32" s="61" t="str">
        <f>IF(SUM(I7:J8)=0,"",IF(SUM(E7:E8,G7:G8)&gt;0,"",180000))</f>
        <v/>
      </c>
      <c r="J32" s="49"/>
      <c r="K32" s="50" t="str">
        <f>IF(I$32="","","円")</f>
        <v/>
      </c>
      <c r="L32" s="63"/>
      <c r="M32" s="21" t="str">
        <f>IF(SUM(M7:M8)=0,"",IF(SUM(E7:E8,G7:G8,I7:J8)&gt;0,"",180000))</f>
        <v/>
      </c>
      <c r="N32" s="13" t="str">
        <f>IF(M$32="","","円")</f>
        <v/>
      </c>
      <c r="O32" s="61" t="str">
        <f>IF(SUM(O7:P8)=0,"",IF(SUM(E7:E8,G7:G8,I7:J8,M7:M8)&gt;0,"",180000))</f>
        <v/>
      </c>
      <c r="P32" s="49"/>
      <c r="Q32" s="50" t="str">
        <f>IF(O$32="","","円")</f>
        <v/>
      </c>
      <c r="R32" s="63"/>
    </row>
    <row r="33" spans="1:18" ht="38.25" customHeight="1" x14ac:dyDescent="0.15">
      <c r="A33" s="17" t="s">
        <v>4</v>
      </c>
      <c r="B33" s="5" t="s">
        <v>42</v>
      </c>
      <c r="C33" s="5" t="s">
        <v>41</v>
      </c>
      <c r="D33" s="7" t="s">
        <v>1</v>
      </c>
      <c r="E33" s="21" t="str">
        <f>IF(E32="","",E32*0.2)</f>
        <v/>
      </c>
      <c r="F33" s="13" t="str">
        <f>IF(E$32="","","円")</f>
        <v/>
      </c>
      <c r="G33" s="21" t="str">
        <f>IF(G32="","",G32*0.2)</f>
        <v/>
      </c>
      <c r="H33" s="13" t="str">
        <f>IF(G$32="","","円")</f>
        <v/>
      </c>
      <c r="I33" s="61" t="str">
        <f>IF(I32="","",I32*0.2)</f>
        <v/>
      </c>
      <c r="J33" s="49"/>
      <c r="K33" s="50" t="str">
        <f>IF(I$32="","","円")</f>
        <v/>
      </c>
      <c r="L33" s="63"/>
      <c r="M33" s="21" t="str">
        <f>IF(M32="","",M32*0.2)</f>
        <v/>
      </c>
      <c r="N33" s="13" t="str">
        <f>IF(M$32="","","円")</f>
        <v/>
      </c>
      <c r="O33" s="61" t="str">
        <f>IF(O32="","",O32*0.2)</f>
        <v/>
      </c>
      <c r="P33" s="49"/>
      <c r="Q33" s="50" t="str">
        <f>IF(O$32="","","円")</f>
        <v/>
      </c>
      <c r="R33" s="63"/>
    </row>
    <row r="34" spans="1:18" ht="38.25" customHeight="1" x14ac:dyDescent="0.15">
      <c r="A34" s="17" t="s">
        <v>40</v>
      </c>
      <c r="B34" s="5" t="s">
        <v>39</v>
      </c>
      <c r="C34" s="5" t="s">
        <v>38</v>
      </c>
      <c r="D34" s="7" t="s">
        <v>1</v>
      </c>
      <c r="E34" s="21" t="str">
        <f>IF(E32="","",(E32+E33)*0.3)</f>
        <v/>
      </c>
      <c r="F34" s="13" t="str">
        <f>IF(E$32="","","円")</f>
        <v/>
      </c>
      <c r="G34" s="21" t="str">
        <f>IF(G32="","",(G32+G33)*0.3)</f>
        <v/>
      </c>
      <c r="H34" s="13" t="str">
        <f>IF(G$32="","","円")</f>
        <v/>
      </c>
      <c r="I34" s="61" t="str">
        <f>IF(I32="","",(I32+I33)*0.3)</f>
        <v/>
      </c>
      <c r="J34" s="49"/>
      <c r="K34" s="50" t="str">
        <f>IF(I$32="","","円")</f>
        <v/>
      </c>
      <c r="L34" s="63"/>
      <c r="M34" s="21" t="str">
        <f>IF(M32="","",(M32+M33)*0.3)</f>
        <v/>
      </c>
      <c r="N34" s="13" t="str">
        <f>IF(M$32="","","円")</f>
        <v/>
      </c>
      <c r="O34" s="61" t="str">
        <f>IF(O32="","",(O32+O33)*0.3)</f>
        <v/>
      </c>
      <c r="P34" s="49"/>
      <c r="Q34" s="50" t="str">
        <f>IF(O$32="","","円")</f>
        <v/>
      </c>
      <c r="R34" s="63"/>
    </row>
    <row r="35" spans="1:18" ht="38.25" customHeight="1" x14ac:dyDescent="0.15">
      <c r="A35" s="17" t="s">
        <v>18</v>
      </c>
      <c r="B35" s="5" t="s">
        <v>37</v>
      </c>
      <c r="C35" s="5" t="s">
        <v>36</v>
      </c>
      <c r="D35" s="7" t="s">
        <v>35</v>
      </c>
      <c r="E35" s="22" t="str">
        <f>IF(E32="","",ROUND((E32+E33+E34)*(1+E10/100),0))</f>
        <v/>
      </c>
      <c r="F35" s="15" t="str">
        <f>IF(E$32="","","円")</f>
        <v/>
      </c>
      <c r="G35" s="22" t="str">
        <f>IF(G32="","",ROUND((G32+G33+G34)*(1+G10/100),0))</f>
        <v/>
      </c>
      <c r="H35" s="15" t="str">
        <f>IF(G$32="","","円")</f>
        <v/>
      </c>
      <c r="I35" s="59" t="str">
        <f>IF(I32="","",ROUND((I32+I33+I34)*(1+I10/100),0))</f>
        <v/>
      </c>
      <c r="J35" s="56"/>
      <c r="K35" s="57" t="str">
        <f>IF(I$32="","","円")</f>
        <v/>
      </c>
      <c r="L35" s="60"/>
      <c r="M35" s="22" t="str">
        <f>IF(M32="","",ROUND((M32+M33+M34)*(1+M10/100),0))</f>
        <v/>
      </c>
      <c r="N35" s="15" t="str">
        <f>IF(M$32="","","円")</f>
        <v/>
      </c>
      <c r="O35" s="59" t="str">
        <f>IF(O32="","",ROUND((O32+O33+O34)*(1+O10/100),0))</f>
        <v/>
      </c>
      <c r="P35" s="56"/>
      <c r="Q35" s="57" t="str">
        <f>IF(O$32="","","円")</f>
        <v/>
      </c>
      <c r="R35" s="60"/>
    </row>
    <row r="36" spans="1:18" ht="38.25" customHeight="1" x14ac:dyDescent="0.15">
      <c r="A36" s="17"/>
      <c r="B36" s="5"/>
      <c r="C36" s="8" t="s">
        <v>0</v>
      </c>
      <c r="D36" s="7"/>
      <c r="E36" s="21" t="str">
        <f>IF(E32="","",E35-SUM(E32:E34))</f>
        <v/>
      </c>
      <c r="F36" s="13" t="str">
        <f>IF(E$32="","","円）")</f>
        <v/>
      </c>
      <c r="G36" s="21" t="str">
        <f>IF(G32="","",G35-SUM(G32:G34))</f>
        <v/>
      </c>
      <c r="H36" s="13" t="str">
        <f>IF(G$32="","","円）")</f>
        <v/>
      </c>
      <c r="I36" s="61" t="str">
        <f>IF(I32="","",I35-SUM(I32:J34))</f>
        <v/>
      </c>
      <c r="J36" s="49"/>
      <c r="K36" s="50" t="str">
        <f>IF(I$32="","","円）")</f>
        <v/>
      </c>
      <c r="L36" s="63"/>
      <c r="M36" s="21" t="str">
        <f>IF(M32="","",M35-SUM(M32:M34))</f>
        <v/>
      </c>
      <c r="N36" s="13" t="str">
        <f>IF(M$32="","","円）")</f>
        <v/>
      </c>
      <c r="O36" s="61" t="str">
        <f>IF(O32="","",O35-SUM(O32:P34))</f>
        <v/>
      </c>
      <c r="P36" s="49"/>
      <c r="Q36" s="50" t="str">
        <f>IF(O$32="","","円）")</f>
        <v/>
      </c>
      <c r="R36" s="63"/>
    </row>
    <row r="37" spans="1:18" ht="38.25" customHeight="1" x14ac:dyDescent="0.15">
      <c r="A37" s="1"/>
      <c r="E37" s="19"/>
      <c r="F37" s="19"/>
      <c r="G37" s="19"/>
      <c r="H37" s="19"/>
      <c r="I37" s="19"/>
      <c r="J37" s="19"/>
      <c r="K37" s="20"/>
      <c r="L37" s="20"/>
      <c r="M37" s="19"/>
      <c r="N37" s="19"/>
      <c r="O37" s="19"/>
      <c r="P37" s="19"/>
      <c r="Q37" s="19"/>
      <c r="R37" s="19"/>
    </row>
    <row r="38" spans="1:18" ht="38.25" customHeight="1" x14ac:dyDescent="0.15">
      <c r="A38" s="83" t="s">
        <v>92</v>
      </c>
      <c r="B38" s="83"/>
      <c r="D38" s="12" t="s">
        <v>34</v>
      </c>
      <c r="E38" s="51" t="s">
        <v>33</v>
      </c>
      <c r="F38" s="51"/>
      <c r="G38" s="52" t="s">
        <v>9</v>
      </c>
      <c r="H38" s="52"/>
      <c r="I38" s="53" t="s">
        <v>8</v>
      </c>
      <c r="J38" s="54"/>
      <c r="K38" s="54"/>
      <c r="L38" s="55"/>
      <c r="M38" s="52" t="s">
        <v>95</v>
      </c>
      <c r="N38" s="52"/>
      <c r="O38" s="52" t="s">
        <v>32</v>
      </c>
      <c r="P38" s="52"/>
      <c r="Q38" s="52"/>
      <c r="R38" s="52"/>
    </row>
    <row r="39" spans="1:18" ht="25.5" x14ac:dyDescent="0.15">
      <c r="A39" s="88" t="s">
        <v>31</v>
      </c>
      <c r="B39" s="90" t="s">
        <v>30</v>
      </c>
      <c r="C39" s="91"/>
      <c r="D39" s="92" t="s">
        <v>29</v>
      </c>
      <c r="E39" s="95"/>
      <c r="F39" s="96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8"/>
    </row>
    <row r="40" spans="1:18" ht="25.5" x14ac:dyDescent="0.15">
      <c r="A40" s="89"/>
      <c r="B40" s="90"/>
      <c r="C40" s="91"/>
      <c r="D40" s="93"/>
      <c r="E40" s="99" t="s">
        <v>28</v>
      </c>
      <c r="F40" s="100"/>
      <c r="G40" s="103" t="s">
        <v>27</v>
      </c>
      <c r="H40" s="104"/>
      <c r="I40" s="107"/>
      <c r="J40" s="108"/>
      <c r="K40" s="108"/>
      <c r="L40" s="108"/>
      <c r="M40" s="54"/>
      <c r="N40" s="54"/>
      <c r="O40" s="54"/>
      <c r="P40" s="54"/>
      <c r="Q40" s="54"/>
      <c r="R40" s="55"/>
    </row>
    <row r="41" spans="1:18" ht="25.5" x14ac:dyDescent="0.25">
      <c r="A41" s="89"/>
      <c r="B41" s="90"/>
      <c r="C41" s="91"/>
      <c r="D41" s="94"/>
      <c r="E41" s="101"/>
      <c r="F41" s="102"/>
      <c r="G41" s="105"/>
      <c r="H41" s="106"/>
      <c r="I41" s="105" t="s">
        <v>26</v>
      </c>
      <c r="J41" s="109"/>
      <c r="K41" s="109"/>
      <c r="L41" s="106"/>
      <c r="M41" s="110" t="s">
        <v>25</v>
      </c>
      <c r="N41" s="111"/>
      <c r="O41" s="110" t="s">
        <v>24</v>
      </c>
      <c r="P41" s="112"/>
      <c r="Q41" s="112"/>
      <c r="R41" s="111"/>
    </row>
    <row r="42" spans="1:18" ht="38.25" customHeight="1" x14ac:dyDescent="0.15">
      <c r="A42" s="9" t="s">
        <v>23</v>
      </c>
      <c r="B42" s="1" t="s">
        <v>22</v>
      </c>
      <c r="E42" s="16" t="str">
        <f>E18</f>
        <v/>
      </c>
      <c r="F42" s="15" t="str">
        <f>IF(E$7="","","円")</f>
        <v/>
      </c>
      <c r="G42" s="16" t="str">
        <f>IF(G7="","",IF(E18="",G18,$E18+G18))</f>
        <v/>
      </c>
      <c r="H42" s="15" t="str">
        <f>IF(G$7="","","円")</f>
        <v/>
      </c>
      <c r="I42" s="84" t="str">
        <f>IF(I7="","",IF(E18="",I18,$E18+I18))</f>
        <v/>
      </c>
      <c r="J42" s="85"/>
      <c r="K42" s="57" t="str">
        <f>IF(I$7="","","円")</f>
        <v/>
      </c>
      <c r="L42" s="60"/>
      <c r="M42" s="16" t="str">
        <f>IF(M7="","",IF(E18="",IF(I18="",M18,I18+M18),IF(I18="",E18+M18,E18+I18+M18)))</f>
        <v/>
      </c>
      <c r="N42" s="15" t="str">
        <f>IF(M$7="","","円")</f>
        <v/>
      </c>
      <c r="O42" s="84" t="str">
        <f>IF(O7="","",IF(E18="",IF(I18="",O18,I18+O18),IF(I18="",E18+O18,E18+I18+O18)))</f>
        <v/>
      </c>
      <c r="P42" s="85"/>
      <c r="Q42" s="57" t="str">
        <f>IF(O$7="","","円")</f>
        <v/>
      </c>
      <c r="R42" s="60"/>
    </row>
    <row r="43" spans="1:18" ht="38.25" customHeight="1" x14ac:dyDescent="0.15">
      <c r="A43" s="9"/>
      <c r="B43" s="8"/>
      <c r="C43" s="18" t="s">
        <v>21</v>
      </c>
      <c r="E43" s="14" t="str">
        <f>E19</f>
        <v/>
      </c>
      <c r="F43" s="13" t="str">
        <f>IF(E$7="","","円）")</f>
        <v/>
      </c>
      <c r="G43" s="14" t="str">
        <f>IF(G7="","",IF(E19="",G19,$E19+G19))</f>
        <v/>
      </c>
      <c r="H43" s="13" t="str">
        <f>IF(G$7="","","円）")</f>
        <v/>
      </c>
      <c r="I43" s="86" t="str">
        <f>IF(I7="","",IF(E19="",I19,$E19+I19))</f>
        <v/>
      </c>
      <c r="J43" s="87"/>
      <c r="K43" s="50" t="str">
        <f>IF(I$7="","","円）")</f>
        <v/>
      </c>
      <c r="L43" s="63"/>
      <c r="M43" s="14" t="str">
        <f>IF(M7="","",IF(E19="",IF(I19="",M19,I19+M19),IF(I19="",E19+M19,E19+I19+M19)))</f>
        <v/>
      </c>
      <c r="N43" s="13" t="str">
        <f>IF(M$7="","","円）")</f>
        <v/>
      </c>
      <c r="O43" s="86" t="str">
        <f>IF(O7="","",IF(E19="",IF(I19="",O19,I19+O19),IF(I19="",E19+O19,E19+I19+O19)))</f>
        <v/>
      </c>
      <c r="P43" s="87"/>
      <c r="Q43" s="50" t="str">
        <f>IF(O$7="","","円）")</f>
        <v/>
      </c>
      <c r="R43" s="63"/>
    </row>
    <row r="44" spans="1:18" ht="38.25" customHeight="1" x14ac:dyDescent="0.15">
      <c r="A44" s="9"/>
      <c r="B44" s="1" t="s">
        <v>20</v>
      </c>
      <c r="E44" s="16" t="str">
        <f>E20</f>
        <v/>
      </c>
      <c r="F44" s="15" t="str">
        <f>IF(E$7="","","円")</f>
        <v/>
      </c>
      <c r="G44" s="16" t="str">
        <f>IF(G7="","",IF(E20="",G20,$E20+G20))</f>
        <v/>
      </c>
      <c r="H44" s="15" t="str">
        <f>IF(G$7="","","円")</f>
        <v/>
      </c>
      <c r="I44" s="84" t="str">
        <f>IF(I7="","",IF(E20="",I20,$E20+I20))</f>
        <v/>
      </c>
      <c r="J44" s="85"/>
      <c r="K44" s="57" t="str">
        <f>IF(I$7="","","円")</f>
        <v/>
      </c>
      <c r="L44" s="60"/>
      <c r="M44" s="16" t="str">
        <f>IF(M7="","",IF(E20="",IF(I20="",M20,I20+M20),IF(I20="",E20+M20,E20+I20+M20)))</f>
        <v/>
      </c>
      <c r="N44" s="15" t="str">
        <f>IF(M$7="","","円")</f>
        <v/>
      </c>
      <c r="O44" s="84" t="str">
        <f>IF(O7="","",IF(E20="",IF(I20="",O20,I20+O20),IF(I20="",E20+O20,E20+I20+O20)))</f>
        <v/>
      </c>
      <c r="P44" s="85"/>
      <c r="Q44" s="57" t="str">
        <f>IF(O$7="","","円")</f>
        <v/>
      </c>
      <c r="R44" s="60"/>
    </row>
    <row r="45" spans="1:18" ht="38.25" customHeight="1" x14ac:dyDescent="0.15">
      <c r="A45" s="9"/>
      <c r="C45" s="8" t="s">
        <v>0</v>
      </c>
      <c r="E45" s="14" t="str">
        <f>E21</f>
        <v/>
      </c>
      <c r="F45" s="13" t="str">
        <f>IF(E$7="","","円）")</f>
        <v/>
      </c>
      <c r="G45" s="14" t="str">
        <f>IF(G7="","",IF(E21="",G21,$E21+G21))</f>
        <v/>
      </c>
      <c r="H45" s="13" t="str">
        <f>IF(G$7="","","円）")</f>
        <v/>
      </c>
      <c r="I45" s="86" t="str">
        <f>IF(I7="","",IF(E21="",I21,$E21+I21))</f>
        <v/>
      </c>
      <c r="J45" s="87"/>
      <c r="K45" s="50" t="str">
        <f>IF(I$7="","","円）")</f>
        <v/>
      </c>
      <c r="L45" s="63"/>
      <c r="M45" s="14" t="str">
        <f>IF(M7="","",IF(E21="",IF(I21="",M21,I21+M21),IF(I21="",E21+M21,E21+I21+M21)))</f>
        <v/>
      </c>
      <c r="N45" s="13" t="str">
        <f>IF(M$7="","","円）")</f>
        <v/>
      </c>
      <c r="O45" s="86" t="str">
        <f>IF(O7="","",IF(E21="",IF(I21="",O21,I21+O21),IF(I21="",E21+O21,E21+I21+O21)))</f>
        <v/>
      </c>
      <c r="P45" s="87"/>
      <c r="Q45" s="50" t="str">
        <f>IF(O$7="","","円）")</f>
        <v/>
      </c>
      <c r="R45" s="63"/>
    </row>
    <row r="46" spans="1:18" ht="38.25" customHeight="1" x14ac:dyDescent="0.15">
      <c r="A46" s="17" t="s">
        <v>88</v>
      </c>
      <c r="B46" s="1" t="s">
        <v>19</v>
      </c>
      <c r="E46" s="16" t="str">
        <f>E28</f>
        <v/>
      </c>
      <c r="F46" s="15" t="str">
        <f>IF(E$8="","","円")</f>
        <v/>
      </c>
      <c r="G46" s="16" t="str">
        <f>IF(G8="","",IF(E28="",G28,$E28+G28))</f>
        <v/>
      </c>
      <c r="H46" s="15" t="str">
        <f>IF(G$8="","","円")</f>
        <v/>
      </c>
      <c r="I46" s="84" t="str">
        <f>IF(I8="","",IF(E28="",I28,$E28+I28))</f>
        <v/>
      </c>
      <c r="J46" s="85"/>
      <c r="K46" s="57" t="str">
        <f>IF(I$8="","","円")</f>
        <v/>
      </c>
      <c r="L46" s="60"/>
      <c r="M46" s="16" t="str">
        <f>IF(M8="","",IF(E28="",IF(I28="",M28,I28+M28),IF(I28="",E28+M28,E28+I28+M28)))</f>
        <v/>
      </c>
      <c r="N46" s="15" t="str">
        <f>IF(M$8="","","円")</f>
        <v/>
      </c>
      <c r="O46" s="84" t="str">
        <f>IF(O8="","",IF(E28="",IF(I28="",O28,I28+O28),IF(I28="",E28+O28,E28+I28+O28)))</f>
        <v/>
      </c>
      <c r="P46" s="85"/>
      <c r="Q46" s="57" t="str">
        <f>IF(O$8="","","円")</f>
        <v/>
      </c>
      <c r="R46" s="60"/>
    </row>
    <row r="47" spans="1:18" ht="38.25" customHeight="1" x14ac:dyDescent="0.15">
      <c r="A47" s="1"/>
      <c r="C47" s="8" t="s">
        <v>0</v>
      </c>
      <c r="E47" s="14" t="str">
        <f>E29</f>
        <v/>
      </c>
      <c r="F47" s="13" t="str">
        <f>IF(E$8="","","円）")</f>
        <v/>
      </c>
      <c r="G47" s="14" t="str">
        <f>IF(G8="","",IF(E29="",G29,$E29+G29))</f>
        <v/>
      </c>
      <c r="H47" s="13" t="str">
        <f>IF(G$8="","","円）")</f>
        <v/>
      </c>
      <c r="I47" s="86" t="str">
        <f>IF(I8="","",IF(E29="",I29,$E29+I29))</f>
        <v/>
      </c>
      <c r="J47" s="87"/>
      <c r="K47" s="50" t="str">
        <f>IF(I$8="","","円）")</f>
        <v/>
      </c>
      <c r="L47" s="63"/>
      <c r="M47" s="14" t="str">
        <f>IF(M8="","",IF(E29="",IF(I29="",M29,I29+M29),IF(I29="",E29+M29,E29+I29+M29)))</f>
        <v/>
      </c>
      <c r="N47" s="13" t="str">
        <f>IF(M$8="","","円）")</f>
        <v/>
      </c>
      <c r="O47" s="86" t="str">
        <f>IF(O8="","",IF(E29="",IF(I29="",O29,I29+O29),IF(I29="",E29+O29,E29+I29+O29)))</f>
        <v/>
      </c>
      <c r="P47" s="87"/>
      <c r="Q47" s="50" t="str">
        <f>IF(O$8="","","円）")</f>
        <v/>
      </c>
      <c r="R47" s="63"/>
    </row>
    <row r="48" spans="1:18" ht="38.25" customHeight="1" x14ac:dyDescent="0.15">
      <c r="A48" s="17" t="s">
        <v>89</v>
      </c>
      <c r="B48" s="1" t="s">
        <v>17</v>
      </c>
      <c r="C48" s="8"/>
      <c r="E48" s="16" t="str">
        <f>E35</f>
        <v/>
      </c>
      <c r="F48" s="15" t="str">
        <f>IF(E$48="","","円")</f>
        <v/>
      </c>
      <c r="G48" s="16" t="str">
        <f>G35</f>
        <v/>
      </c>
      <c r="H48" s="15" t="str">
        <f>IF(G$48="","","円")</f>
        <v/>
      </c>
      <c r="I48" s="84" t="str">
        <f>I35</f>
        <v/>
      </c>
      <c r="J48" s="85">
        <f>J35</f>
        <v>0</v>
      </c>
      <c r="K48" s="57" t="str">
        <f>IF(I$48="","","円")</f>
        <v/>
      </c>
      <c r="L48" s="60"/>
      <c r="M48" s="16" t="str">
        <f>M35</f>
        <v/>
      </c>
      <c r="N48" s="15" t="str">
        <f>IF(M$48="","","円")</f>
        <v/>
      </c>
      <c r="O48" s="84" t="str">
        <f>O35</f>
        <v/>
      </c>
      <c r="P48" s="85">
        <f>P35</f>
        <v>0</v>
      </c>
      <c r="Q48" s="57" t="str">
        <f>IF(O$48="","","円")</f>
        <v/>
      </c>
      <c r="R48" s="60"/>
    </row>
    <row r="49" spans="1:18" ht="38.25" customHeight="1" x14ac:dyDescent="0.15">
      <c r="C49" s="8" t="s">
        <v>0</v>
      </c>
      <c r="E49" s="14" t="str">
        <f>E36</f>
        <v/>
      </c>
      <c r="F49" s="13" t="str">
        <f>IF(E$49="","","円）")</f>
        <v/>
      </c>
      <c r="G49" s="14" t="str">
        <f>G36</f>
        <v/>
      </c>
      <c r="H49" s="13" t="str">
        <f>IF(G$49="","","円）")</f>
        <v/>
      </c>
      <c r="I49" s="86" t="str">
        <f>I36</f>
        <v/>
      </c>
      <c r="J49" s="87">
        <f>J36</f>
        <v>0</v>
      </c>
      <c r="K49" s="50" t="str">
        <f>IF(I$48="","","円）")</f>
        <v/>
      </c>
      <c r="L49" s="63"/>
      <c r="M49" s="14" t="str">
        <f>M36</f>
        <v/>
      </c>
      <c r="N49" s="13" t="str">
        <f>IF(M$49="","","円）")</f>
        <v/>
      </c>
      <c r="O49" s="86" t="str">
        <f>O36</f>
        <v/>
      </c>
      <c r="P49" s="87">
        <f>P36</f>
        <v>0</v>
      </c>
      <c r="Q49" s="50" t="str">
        <f>IF(O$48="","","円）")</f>
        <v/>
      </c>
      <c r="R49" s="63"/>
    </row>
    <row r="50" spans="1:18" ht="38.25" customHeight="1" x14ac:dyDescent="0.15">
      <c r="A50" s="50" t="s">
        <v>93</v>
      </c>
      <c r="B50" s="50"/>
      <c r="C50" s="50"/>
      <c r="D50" s="12" t="s">
        <v>16</v>
      </c>
      <c r="E50" s="51" t="s">
        <v>10</v>
      </c>
      <c r="F50" s="51"/>
      <c r="G50" s="52" t="s">
        <v>9</v>
      </c>
      <c r="H50" s="52"/>
      <c r="I50" s="53" t="s">
        <v>8</v>
      </c>
      <c r="J50" s="54"/>
      <c r="K50" s="54"/>
      <c r="L50" s="55"/>
      <c r="M50" s="52" t="s">
        <v>95</v>
      </c>
      <c r="N50" s="52"/>
      <c r="O50" s="52" t="s">
        <v>8</v>
      </c>
      <c r="P50" s="52"/>
      <c r="Q50" s="52"/>
      <c r="R50" s="52"/>
    </row>
    <row r="51" spans="1:18" ht="38.25" customHeight="1" x14ac:dyDescent="0.15">
      <c r="A51" s="9" t="s">
        <v>7</v>
      </c>
      <c r="B51" s="5" t="s">
        <v>15</v>
      </c>
      <c r="C51" s="5" t="s">
        <v>14</v>
      </c>
      <c r="D51" s="7" t="s">
        <v>1</v>
      </c>
      <c r="E51" s="11" t="str">
        <f>IF(E$7="","",IF(E$7=MAX(E$7,G$7,I$7,M$7,O$7),55000*(1+E$10/100),""))</f>
        <v/>
      </c>
      <c r="F51" s="5" t="str">
        <f>IF(E51="","","円")</f>
        <v/>
      </c>
      <c r="G51" s="11" t="str">
        <f>IF(G$7="","",IF(G$7=MAX(E$7,G$7,I$7,M$7,O$7),55000*(1+G$10/100),""))</f>
        <v/>
      </c>
      <c r="H51" s="5" t="str">
        <f>IF(G51="","","円")</f>
        <v/>
      </c>
      <c r="I51" s="58" t="str">
        <f>IF(I$7="","",IF(I$7=MAX(E$7,G$7,I$7,M$7,O$7),55000*(1+I$10/100),""))</f>
        <v/>
      </c>
      <c r="J51" s="58"/>
      <c r="K51" s="50" t="str">
        <f>IF(I51="","","円")</f>
        <v/>
      </c>
      <c r="L51" s="50"/>
      <c r="M51" s="11" t="str">
        <f>IF(M$7="","",IF(M$7=MAX(E$7,G$7,I$7,M$7,O$7),55000*(1+M$10/100),""))</f>
        <v/>
      </c>
      <c r="N51" s="5" t="str">
        <f>IF(M51="","","円")</f>
        <v/>
      </c>
      <c r="O51" s="58" t="str">
        <f>IF(O$7="","",IF(O$7=MAX(E$7,G$7,I$7,M$7,O$7),55000*(1+O$10/100),""))</f>
        <v/>
      </c>
      <c r="P51" s="58"/>
      <c r="Q51" s="50" t="str">
        <f>IF(O51="","","円")</f>
        <v/>
      </c>
      <c r="R51" s="50"/>
    </row>
    <row r="52" spans="1:18" ht="38.25" customHeight="1" x14ac:dyDescent="0.15">
      <c r="A52" s="9"/>
      <c r="B52" s="5"/>
      <c r="C52" s="8" t="s">
        <v>0</v>
      </c>
      <c r="D52" s="7"/>
      <c r="E52" s="6" t="str">
        <f>IF(E51="","",E51-55000)</f>
        <v/>
      </c>
      <c r="F52" s="5" t="str">
        <f>IF(E51="","","円）")</f>
        <v/>
      </c>
      <c r="G52" s="6" t="str">
        <f>IF(G51="","",G51-55000)</f>
        <v/>
      </c>
      <c r="H52" s="5" t="str">
        <f>IF(G51="","","円）")</f>
        <v/>
      </c>
      <c r="I52" s="49" t="str">
        <f>IF(I51="","",I51-55000)</f>
        <v/>
      </c>
      <c r="J52" s="49"/>
      <c r="K52" s="50" t="str">
        <f>IF(I51="","","円）")</f>
        <v/>
      </c>
      <c r="L52" s="50"/>
      <c r="M52" s="6" t="str">
        <f>IF(M51="","",M51-55000)</f>
        <v/>
      </c>
      <c r="N52" s="5" t="str">
        <f>IF(M51="","","円）")</f>
        <v/>
      </c>
      <c r="O52" s="49" t="str">
        <f>IF(O51="","",O51-55000)</f>
        <v/>
      </c>
      <c r="P52" s="49"/>
      <c r="Q52" s="50" t="str">
        <f>IF(O51="","","円）")</f>
        <v/>
      </c>
      <c r="R52" s="50"/>
    </row>
    <row r="53" spans="1:18" ht="38.25" customHeight="1" x14ac:dyDescent="0.15">
      <c r="A53" s="9" t="s">
        <v>4</v>
      </c>
      <c r="B53" s="5" t="s">
        <v>13</v>
      </c>
      <c r="C53" s="5" t="s">
        <v>12</v>
      </c>
      <c r="D53" s="7" t="s">
        <v>1</v>
      </c>
      <c r="E53" s="11" t="str">
        <f>IF(E51="","",20000*(1+E$10/100))</f>
        <v/>
      </c>
      <c r="F53" s="10" t="str">
        <f>IF(E51="","","円")</f>
        <v/>
      </c>
      <c r="G53" s="11" t="str">
        <f>IF(G51="","",20000*(1+G$10/100))</f>
        <v/>
      </c>
      <c r="H53" s="10" t="str">
        <f>IF(G51="","","円")</f>
        <v/>
      </c>
      <c r="I53" s="56" t="str">
        <f>IF(I51="","",20000*(1+I$10/100))</f>
        <v/>
      </c>
      <c r="J53" s="56"/>
      <c r="K53" s="57" t="str">
        <f>IF(I51="","","円")</f>
        <v/>
      </c>
      <c r="L53" s="57"/>
      <c r="M53" s="11" t="str">
        <f>IF(M51="","",20000*(1+M$10/100))</f>
        <v/>
      </c>
      <c r="N53" s="10" t="str">
        <f>IF(M51="","","円")</f>
        <v/>
      </c>
      <c r="O53" s="56" t="str">
        <f>IF(O51="","",20000*(1+O$10/100))</f>
        <v/>
      </c>
      <c r="P53" s="56"/>
      <c r="Q53" s="57" t="str">
        <f>IF(O51="","","円")</f>
        <v/>
      </c>
      <c r="R53" s="57"/>
    </row>
    <row r="54" spans="1:18" ht="38.25" customHeight="1" x14ac:dyDescent="0.15">
      <c r="A54" s="9"/>
      <c r="B54" s="5"/>
      <c r="C54" s="8" t="s">
        <v>0</v>
      </c>
      <c r="D54" s="7"/>
      <c r="E54" s="6" t="str">
        <f>IF(E53="","",E53-20000)</f>
        <v/>
      </c>
      <c r="F54" s="5" t="str">
        <f>IF(E51="","","円）")</f>
        <v/>
      </c>
      <c r="G54" s="6" t="str">
        <f>IF(G53="","",G53-20000)</f>
        <v/>
      </c>
      <c r="H54" s="5" t="str">
        <f>IF(G51="","","円）")</f>
        <v/>
      </c>
      <c r="I54" s="113" t="str">
        <f>IF(I51="","",I53-20000)</f>
        <v/>
      </c>
      <c r="J54" s="113"/>
      <c r="K54" s="50" t="str">
        <f>IF(I51="","","円）")</f>
        <v/>
      </c>
      <c r="L54" s="50"/>
      <c r="M54" s="6" t="str">
        <f>IF(M53="","",M53-20000)</f>
        <v/>
      </c>
      <c r="N54" s="5" t="str">
        <f>IF(M51="","","円）")</f>
        <v/>
      </c>
      <c r="O54" s="113" t="str">
        <f>IF(O51="","",O53-20000)</f>
        <v/>
      </c>
      <c r="P54" s="113"/>
      <c r="Q54" s="50" t="str">
        <f>IF(O51="","","円）")</f>
        <v/>
      </c>
      <c r="R54" s="50"/>
    </row>
    <row r="55" spans="1:18" ht="38.25" customHeight="1" x14ac:dyDescent="0.15">
      <c r="A55" s="50" t="s">
        <v>94</v>
      </c>
      <c r="B55" s="50"/>
      <c r="C55" s="50"/>
      <c r="D55" s="12" t="s">
        <v>11</v>
      </c>
      <c r="E55" s="51" t="s">
        <v>10</v>
      </c>
      <c r="F55" s="51"/>
      <c r="G55" s="52" t="s">
        <v>9</v>
      </c>
      <c r="H55" s="52"/>
      <c r="I55" s="53" t="s">
        <v>8</v>
      </c>
      <c r="J55" s="54"/>
      <c r="K55" s="54"/>
      <c r="L55" s="55"/>
      <c r="M55" s="52" t="s">
        <v>95</v>
      </c>
      <c r="N55" s="52"/>
      <c r="O55" s="52" t="s">
        <v>8</v>
      </c>
      <c r="P55" s="52"/>
      <c r="Q55" s="52"/>
      <c r="R55" s="52"/>
    </row>
    <row r="56" spans="1:18" ht="38.25" customHeight="1" x14ac:dyDescent="0.15">
      <c r="A56" s="9" t="s">
        <v>7</v>
      </c>
      <c r="B56" s="5" t="s">
        <v>6</v>
      </c>
      <c r="C56" s="5" t="s">
        <v>5</v>
      </c>
      <c r="D56" s="7" t="s">
        <v>1</v>
      </c>
      <c r="E56" s="11" t="str">
        <f>IF(E$7="","",IF(E$7=MAX(E$7,G$7,I$7,M$7,O$7),50000*(1+E$10/100),""))</f>
        <v/>
      </c>
      <c r="F56" s="5" t="str">
        <f>IF(E56="","","円")</f>
        <v/>
      </c>
      <c r="G56" s="11" t="str">
        <f>IF(G$7="","",IF(G$7=MAX(E$7,G$7,I$7,M$7,O$7),50000*(1+G$10/100),""))</f>
        <v/>
      </c>
      <c r="H56" s="5" t="str">
        <f>IF(G56="","","円")</f>
        <v/>
      </c>
      <c r="I56" s="58" t="str">
        <f>IF(I$7="","",IF(I$7=MAX(E$7,G$7,I$7,M$7,O$7),50000*(1+I$10/100),""))</f>
        <v/>
      </c>
      <c r="J56" s="58"/>
      <c r="K56" s="50" t="str">
        <f>IF(I56="","","円")</f>
        <v/>
      </c>
      <c r="L56" s="50"/>
      <c r="M56" s="11" t="str">
        <f>IF(M$7="","",IF(M$7=MAX(E$7,G$7,I$7,M$7,O$7),50000*(1+M$10/100),""))</f>
        <v/>
      </c>
      <c r="N56" s="5" t="str">
        <f>IF(M56="","","円")</f>
        <v/>
      </c>
      <c r="O56" s="58" t="str">
        <f>IF(O$7="","",IF(O$7=MAX(E$7,G$7,I$7,M$7,O$7),50000*(1+O$10/100),""))</f>
        <v/>
      </c>
      <c r="P56" s="58"/>
      <c r="Q56" s="50" t="str">
        <f>IF(O56="","","円")</f>
        <v/>
      </c>
      <c r="R56" s="50"/>
    </row>
    <row r="57" spans="1:18" ht="38.25" customHeight="1" x14ac:dyDescent="0.15">
      <c r="A57" s="9"/>
      <c r="B57" s="5"/>
      <c r="C57" s="8" t="s">
        <v>0</v>
      </c>
      <c r="D57" s="7"/>
      <c r="E57" s="6" t="str">
        <f>IF(E56="","",E56-50000)</f>
        <v/>
      </c>
      <c r="F57" s="5" t="str">
        <f>IF(E56="","","円）")</f>
        <v/>
      </c>
      <c r="G57" s="6" t="str">
        <f>IF(G56="","",G56-50000)</f>
        <v/>
      </c>
      <c r="H57" s="5" t="str">
        <f>IF(G56="","","円）")</f>
        <v/>
      </c>
      <c r="I57" s="49" t="str">
        <f>IF(I56="","",I56-50000)</f>
        <v/>
      </c>
      <c r="J57" s="49"/>
      <c r="K57" s="50" t="str">
        <f>IF(I56="","","円）")</f>
        <v/>
      </c>
      <c r="L57" s="50"/>
      <c r="M57" s="6" t="str">
        <f>IF(M56="","",M56-50000)</f>
        <v/>
      </c>
      <c r="N57" s="5" t="str">
        <f>IF(M56="","","円）")</f>
        <v/>
      </c>
      <c r="O57" s="49" t="str">
        <f>IF(O56="","",O56-50000)</f>
        <v/>
      </c>
      <c r="P57" s="49"/>
      <c r="Q57" s="50" t="str">
        <f>IF(O56="","","円）")</f>
        <v/>
      </c>
      <c r="R57" s="50"/>
    </row>
    <row r="58" spans="1:18" ht="38.25" customHeight="1" x14ac:dyDescent="0.15">
      <c r="A58" s="9" t="s">
        <v>4</v>
      </c>
      <c r="B58" s="5" t="s">
        <v>3</v>
      </c>
      <c r="C58" s="5" t="s">
        <v>2</v>
      </c>
      <c r="D58" s="7" t="s">
        <v>1</v>
      </c>
      <c r="E58" s="11" t="str">
        <f>IF(E56="","",15000*(1+E$10/100))</f>
        <v/>
      </c>
      <c r="F58" s="10" t="str">
        <f>IF(E56="","","円")</f>
        <v/>
      </c>
      <c r="G58" s="11" t="str">
        <f>IF(G56="","",15000*(1+G$10/100))</f>
        <v/>
      </c>
      <c r="H58" s="10" t="str">
        <f>IF(G56="","","円")</f>
        <v/>
      </c>
      <c r="I58" s="56" t="str">
        <f>IF(I56="","",15000*(1+I$10/100))</f>
        <v/>
      </c>
      <c r="J58" s="56"/>
      <c r="K58" s="57" t="str">
        <f>IF(I56="","","円")</f>
        <v/>
      </c>
      <c r="L58" s="57"/>
      <c r="M58" s="11" t="str">
        <f>IF(M56="","",15000*(1+M$10/100))</f>
        <v/>
      </c>
      <c r="N58" s="10" t="str">
        <f>IF(M56="","","円")</f>
        <v/>
      </c>
      <c r="O58" s="56" t="str">
        <f>IF(O56="","",15000*(1+O$10/100))</f>
        <v/>
      </c>
      <c r="P58" s="56"/>
      <c r="Q58" s="57" t="str">
        <f>IF(O56="","","円")</f>
        <v/>
      </c>
      <c r="R58" s="57"/>
    </row>
    <row r="59" spans="1:18" ht="38.25" customHeight="1" x14ac:dyDescent="0.15">
      <c r="A59" s="9"/>
      <c r="B59" s="5"/>
      <c r="C59" s="8" t="s">
        <v>0</v>
      </c>
      <c r="D59" s="7"/>
      <c r="E59" s="6" t="str">
        <f>IF(E58="","",E58-15000)</f>
        <v/>
      </c>
      <c r="F59" s="5" t="str">
        <f>IF(E56="","","円）")</f>
        <v/>
      </c>
      <c r="G59" s="6" t="str">
        <f>IF(G58="","",G58-15000)</f>
        <v/>
      </c>
      <c r="H59" s="5" t="str">
        <f>IF(G56="","","円）")</f>
        <v/>
      </c>
      <c r="I59" s="49" t="str">
        <f>IF(I56="","",I58-15000)</f>
        <v/>
      </c>
      <c r="J59" s="49"/>
      <c r="K59" s="50" t="str">
        <f>IF(I56="","","円）")</f>
        <v/>
      </c>
      <c r="L59" s="50"/>
      <c r="M59" s="6" t="str">
        <f>IF(M58="","",M58-15000)</f>
        <v/>
      </c>
      <c r="N59" s="5" t="str">
        <f>IF(M56="","","円）")</f>
        <v/>
      </c>
      <c r="O59" s="49" t="str">
        <f>IF(O56="","",O58-15000)</f>
        <v/>
      </c>
      <c r="P59" s="49"/>
      <c r="Q59" s="50" t="str">
        <f>IF(O56="","","円）")</f>
        <v/>
      </c>
      <c r="R59" s="50"/>
    </row>
  </sheetData>
  <mergeCells count="214">
    <mergeCell ref="I54:J54"/>
    <mergeCell ref="K54:L54"/>
    <mergeCell ref="O54:P54"/>
    <mergeCell ref="Q54:R54"/>
    <mergeCell ref="I51:J51"/>
    <mergeCell ref="K51:L51"/>
    <mergeCell ref="O51:P51"/>
    <mergeCell ref="Q51:R51"/>
    <mergeCell ref="I52:J52"/>
    <mergeCell ref="K52:L52"/>
    <mergeCell ref="K48:L48"/>
    <mergeCell ref="K49:L49"/>
    <mergeCell ref="O48:P48"/>
    <mergeCell ref="Q48:R48"/>
    <mergeCell ref="O49:P49"/>
    <mergeCell ref="Q49:R49"/>
    <mergeCell ref="O52:P52"/>
    <mergeCell ref="Q52:R52"/>
    <mergeCell ref="I53:J53"/>
    <mergeCell ref="K53:L53"/>
    <mergeCell ref="O53:P53"/>
    <mergeCell ref="Q53:R53"/>
    <mergeCell ref="I44:J44"/>
    <mergeCell ref="K44:L44"/>
    <mergeCell ref="O44:P44"/>
    <mergeCell ref="Q44:R44"/>
    <mergeCell ref="I45:J45"/>
    <mergeCell ref="K45:L45"/>
    <mergeCell ref="O45:P45"/>
    <mergeCell ref="Q45:R45"/>
    <mergeCell ref="A50:C50"/>
    <mergeCell ref="E50:F50"/>
    <mergeCell ref="G50:H50"/>
    <mergeCell ref="I50:L50"/>
    <mergeCell ref="M50:N50"/>
    <mergeCell ref="O50:R50"/>
    <mergeCell ref="I46:J46"/>
    <mergeCell ref="K46:L46"/>
    <mergeCell ref="O46:P46"/>
    <mergeCell ref="Q46:R46"/>
    <mergeCell ref="I47:J47"/>
    <mergeCell ref="K47:L47"/>
    <mergeCell ref="O47:P47"/>
    <mergeCell ref="Q47:R47"/>
    <mergeCell ref="I48:J48"/>
    <mergeCell ref="I49:J49"/>
    <mergeCell ref="I42:J42"/>
    <mergeCell ref="K42:L42"/>
    <mergeCell ref="O42:P42"/>
    <mergeCell ref="Q42:R42"/>
    <mergeCell ref="I43:J43"/>
    <mergeCell ref="K43:L43"/>
    <mergeCell ref="O43:P43"/>
    <mergeCell ref="Q43:R43"/>
    <mergeCell ref="A39:A41"/>
    <mergeCell ref="B39:C41"/>
    <mergeCell ref="D39:D41"/>
    <mergeCell ref="E39:R39"/>
    <mergeCell ref="E40:F41"/>
    <mergeCell ref="G40:H41"/>
    <mergeCell ref="I40:R40"/>
    <mergeCell ref="I41:L41"/>
    <mergeCell ref="M41:N41"/>
    <mergeCell ref="O41:R41"/>
    <mergeCell ref="I29:J29"/>
    <mergeCell ref="K29:L29"/>
    <mergeCell ref="O29:P29"/>
    <mergeCell ref="Q29:R29"/>
    <mergeCell ref="A38:B38"/>
    <mergeCell ref="E38:F38"/>
    <mergeCell ref="G38:H38"/>
    <mergeCell ref="I38:L38"/>
    <mergeCell ref="M38:N38"/>
    <mergeCell ref="O38:R38"/>
    <mergeCell ref="I33:J33"/>
    <mergeCell ref="K33:L33"/>
    <mergeCell ref="O33:P33"/>
    <mergeCell ref="Q33:R33"/>
    <mergeCell ref="I34:J34"/>
    <mergeCell ref="K34:L34"/>
    <mergeCell ref="O34:P34"/>
    <mergeCell ref="A31:C31"/>
    <mergeCell ref="K31:L31"/>
    <mergeCell ref="Q31:R31"/>
    <mergeCell ref="I32:J32"/>
    <mergeCell ref="K32:L32"/>
    <mergeCell ref="O32:P32"/>
    <mergeCell ref="Q32:R32"/>
    <mergeCell ref="I28:J28"/>
    <mergeCell ref="K28:L28"/>
    <mergeCell ref="O28:P28"/>
    <mergeCell ref="Q28:R28"/>
    <mergeCell ref="I25:J25"/>
    <mergeCell ref="K25:L25"/>
    <mergeCell ref="O25:P25"/>
    <mergeCell ref="Q25:R25"/>
    <mergeCell ref="I26:J26"/>
    <mergeCell ref="K26:L26"/>
    <mergeCell ref="O26:P26"/>
    <mergeCell ref="Q26:R26"/>
    <mergeCell ref="K22:L22"/>
    <mergeCell ref="Q22:R22"/>
    <mergeCell ref="K23:L23"/>
    <mergeCell ref="Q23:R23"/>
    <mergeCell ref="A24:C24"/>
    <mergeCell ref="K24:L24"/>
    <mergeCell ref="Q24:R24"/>
    <mergeCell ref="I27:J27"/>
    <mergeCell ref="K27:L27"/>
    <mergeCell ref="O27:P27"/>
    <mergeCell ref="Q27:R27"/>
    <mergeCell ref="I21:J21"/>
    <mergeCell ref="K21:L21"/>
    <mergeCell ref="O21:P21"/>
    <mergeCell ref="Q21:R21"/>
    <mergeCell ref="I18:J18"/>
    <mergeCell ref="K18:L18"/>
    <mergeCell ref="O18:P18"/>
    <mergeCell ref="Q18:R18"/>
    <mergeCell ref="I19:J19"/>
    <mergeCell ref="K19:L19"/>
    <mergeCell ref="O19:P19"/>
    <mergeCell ref="Q19:R19"/>
    <mergeCell ref="A13:C13"/>
    <mergeCell ref="I14:J14"/>
    <mergeCell ref="K14:L14"/>
    <mergeCell ref="O14:P14"/>
    <mergeCell ref="Q14:R14"/>
    <mergeCell ref="B15:C15"/>
    <mergeCell ref="I20:J20"/>
    <mergeCell ref="K20:L20"/>
    <mergeCell ref="O20:P20"/>
    <mergeCell ref="Q20:R20"/>
    <mergeCell ref="Q9:R9"/>
    <mergeCell ref="M4:N4"/>
    <mergeCell ref="O4:R4"/>
    <mergeCell ref="I16:J16"/>
    <mergeCell ref="K16:L16"/>
    <mergeCell ref="O16:P16"/>
    <mergeCell ref="Q16:R16"/>
    <mergeCell ref="I17:J17"/>
    <mergeCell ref="K17:L17"/>
    <mergeCell ref="O17:P17"/>
    <mergeCell ref="Q17:R17"/>
    <mergeCell ref="I6:L6"/>
    <mergeCell ref="M6:N6"/>
    <mergeCell ref="O6:R6"/>
    <mergeCell ref="I7:J7"/>
    <mergeCell ref="K7:L7"/>
    <mergeCell ref="O7:P7"/>
    <mergeCell ref="Q7:R7"/>
    <mergeCell ref="Q34:R34"/>
    <mergeCell ref="O3:R3"/>
    <mergeCell ref="I10:J10"/>
    <mergeCell ref="K10:L10"/>
    <mergeCell ref="O10:P10"/>
    <mergeCell ref="Q10:R10"/>
    <mergeCell ref="I11:J11"/>
    <mergeCell ref="K11:L11"/>
    <mergeCell ref="O11:P11"/>
    <mergeCell ref="Q11:R11"/>
    <mergeCell ref="I8:J8"/>
    <mergeCell ref="K8:L8"/>
    <mergeCell ref="O8:P8"/>
    <mergeCell ref="Q8:R8"/>
    <mergeCell ref="I9:J9"/>
    <mergeCell ref="K9:L9"/>
    <mergeCell ref="O9:P9"/>
    <mergeCell ref="I35:J35"/>
    <mergeCell ref="K35:L35"/>
    <mergeCell ref="O35:P35"/>
    <mergeCell ref="Q35:R35"/>
    <mergeCell ref="I36:J36"/>
    <mergeCell ref="A2:F2"/>
    <mergeCell ref="A3:B3"/>
    <mergeCell ref="E3:F3"/>
    <mergeCell ref="G3:H3"/>
    <mergeCell ref="I3:L3"/>
    <mergeCell ref="M3:N3"/>
    <mergeCell ref="K36:L36"/>
    <mergeCell ref="O36:P36"/>
    <mergeCell ref="Q36:R36"/>
    <mergeCell ref="A5:C5"/>
    <mergeCell ref="E5:F5"/>
    <mergeCell ref="G5:H5"/>
    <mergeCell ref="I5:L5"/>
    <mergeCell ref="M5:N5"/>
    <mergeCell ref="O5:R5"/>
    <mergeCell ref="E6:F6"/>
    <mergeCell ref="E4:F4"/>
    <mergeCell ref="G4:L4"/>
    <mergeCell ref="G6:H6"/>
    <mergeCell ref="I59:J59"/>
    <mergeCell ref="K59:L59"/>
    <mergeCell ref="O59:P59"/>
    <mergeCell ref="Q59:R59"/>
    <mergeCell ref="A55:C55"/>
    <mergeCell ref="E55:F55"/>
    <mergeCell ref="G55:H55"/>
    <mergeCell ref="I55:L55"/>
    <mergeCell ref="M55:N55"/>
    <mergeCell ref="O55:R55"/>
    <mergeCell ref="I57:J57"/>
    <mergeCell ref="K57:L57"/>
    <mergeCell ref="O57:P57"/>
    <mergeCell ref="Q57:R57"/>
    <mergeCell ref="I58:J58"/>
    <mergeCell ref="K58:L58"/>
    <mergeCell ref="O58:P58"/>
    <mergeCell ref="Q58:R58"/>
    <mergeCell ref="I56:J56"/>
    <mergeCell ref="K56:L56"/>
    <mergeCell ref="O56:P56"/>
    <mergeCell ref="Q56:R56"/>
  </mergeCells>
  <phoneticPr fontId="3"/>
  <dataValidations count="5">
    <dataValidation type="whole" operator="greaterThanOrEqual" allowBlank="1" showInputMessage="1" showErrorMessage="1" sqref="O9:P9" xr:uid="{00000000-0002-0000-0000-000000000000}">
      <formula1>I9</formula1>
    </dataValidation>
    <dataValidation type="whole" operator="greaterThanOrEqual" allowBlank="1" showInputMessage="1" showErrorMessage="1" sqref="I9:J9 M9" xr:uid="{00000000-0002-0000-0000-000001000000}">
      <formula1>E9</formula1>
    </dataValidation>
    <dataValidation type="whole" operator="greaterThanOrEqual" allowBlank="1" showInputMessage="1" showErrorMessage="1" sqref="G9" xr:uid="{00000000-0002-0000-0000-000002000000}">
      <formula1>E9</formula1>
    </dataValidation>
    <dataValidation type="list" allowBlank="1" showInputMessage="1" showErrorMessage="1" sqref="E6 G6 I6 M6 O6" xr:uid="{00000000-0002-0000-0000-000003000000}">
      <formula1>"治験,製造販売後臨床試験"</formula1>
    </dataValidation>
    <dataValidation type="whole" allowBlank="1" showInputMessage="1" showErrorMessage="1" sqref="O7:O8 I7:I8 G7:G8 M7:M8 E7:E9" xr:uid="{00000000-0002-0000-0000-000004000000}">
      <formula1>0</formula1>
      <formula2>10000</formula2>
    </dataValidation>
  </dataValidations>
  <pageMargins left="0.7" right="0.7" top="0.75" bottom="0.75" header="0.3" footer="0.3"/>
  <pageSetup paperSize="9" scale="2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青県中書式25（経費算出基準）</vt:lpstr>
      <vt:lpstr>'青県中書式25（経費算出基準）'!Print_Area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T.Suzuki</dc:creator>
  <cp:lastModifiedBy>owner</cp:lastModifiedBy>
  <cp:lastPrinted>2019-12-20T07:19:13Z</cp:lastPrinted>
  <dcterms:created xsi:type="dcterms:W3CDTF">2016-06-29T05:11:01Z</dcterms:created>
  <dcterms:modified xsi:type="dcterms:W3CDTF">2019-12-20T07:20:01Z</dcterms:modified>
</cp:coreProperties>
</file>